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645" firstSheet="3" activeTab="3"/>
  </bookViews>
  <sheets>
    <sheet name="Лист1" sheetId="1" r:id="rId1"/>
    <sheet name="Лист2" sheetId="2" r:id="rId2"/>
    <sheet name="Лист3" sheetId="3" r:id="rId3"/>
    <sheet name="Человеко-часы" sheetId="4" r:id="rId4"/>
    <sheet name="со стоимость ОП" sheetId="5" r:id="rId5"/>
  </sheets>
  <definedNames>
    <definedName name="_xlnm.Print_Area" localSheetId="1">'Лист2'!$A$1:$G$34</definedName>
    <definedName name="_xlnm.Print_Area" localSheetId="4">'со стоимость ОП'!$A$1:$V$77</definedName>
  </definedNames>
  <calcPr fullCalcOnLoad="1"/>
</workbook>
</file>

<file path=xl/sharedStrings.xml><?xml version="1.0" encoding="utf-8"?>
<sst xmlns="http://schemas.openxmlformats.org/spreadsheetml/2006/main" count="355" uniqueCount="155">
  <si>
    <t>Зарплата работников ДХШ,  2014 года.</t>
  </si>
  <si>
    <t>№ п/п</t>
  </si>
  <si>
    <t>ФИО</t>
  </si>
  <si>
    <t>должность</t>
  </si>
  <si>
    <t>Оклад</t>
  </si>
  <si>
    <t>% начисления</t>
  </si>
  <si>
    <t>Сумма полученная по ВШ</t>
  </si>
  <si>
    <t>Сумма начисленная</t>
  </si>
  <si>
    <t>Ур.коэфф.</t>
  </si>
  <si>
    <t>Сумма ур.коэф</t>
  </si>
  <si>
    <t>Итого сумма з/платы</t>
  </si>
  <si>
    <t>Льгота по НДФЛ</t>
  </si>
  <si>
    <t>НДФЛ</t>
  </si>
  <si>
    <t>Сумма НДФЛ</t>
  </si>
  <si>
    <t>Сумма к получению</t>
  </si>
  <si>
    <t>Милькова Ю.А.</t>
  </si>
  <si>
    <t>преподаватель</t>
  </si>
  <si>
    <t>Карсканова А.В.</t>
  </si>
  <si>
    <t>Семина М.Д.</t>
  </si>
  <si>
    <t>Архипова Т.Д.</t>
  </si>
  <si>
    <t>Власова О.В.</t>
  </si>
  <si>
    <t>Трапезникова Т.В.</t>
  </si>
  <si>
    <t>Аникин В.К.</t>
  </si>
  <si>
    <t>директор</t>
  </si>
  <si>
    <t>Алеева Р.Л.</t>
  </si>
  <si>
    <t>Полыгалова  Т.Ю.</t>
  </si>
  <si>
    <t>зам.директора</t>
  </si>
  <si>
    <t>Тасаева Ю.Ю.</t>
  </si>
  <si>
    <t>гл.бухгалтер</t>
  </si>
  <si>
    <t>Большедворова О.В.</t>
  </si>
  <si>
    <t>кассир</t>
  </si>
  <si>
    <t>Боталова ЛН</t>
  </si>
  <si>
    <t>тех.работник</t>
  </si>
  <si>
    <t>Сиволобова Г.И.</t>
  </si>
  <si>
    <t>Сиволобова Е.М.</t>
  </si>
  <si>
    <t>гардеробщик</t>
  </si>
  <si>
    <t>Дунаева Е.</t>
  </si>
  <si>
    <t>Дымов Н.И.</t>
  </si>
  <si>
    <t>сторож</t>
  </si>
  <si>
    <t>за питьевой режим</t>
  </si>
  <si>
    <t>Башков В.</t>
  </si>
  <si>
    <t>программист</t>
  </si>
  <si>
    <t>Свалухина Н.А.</t>
  </si>
  <si>
    <t>Канатова Л.А.</t>
  </si>
  <si>
    <t>компенсация за отпуск</t>
  </si>
  <si>
    <t>Жилин А.И.</t>
  </si>
  <si>
    <t>за работы не связанные с должностью</t>
  </si>
  <si>
    <t>Итого</t>
  </si>
  <si>
    <t>Сиволобова Г.И. только внизу, считать Семицветик Мильковой + ВШ (Власова,Карсканова,Милькова)</t>
  </si>
  <si>
    <t>Баталова только верх, считать ВШ Семиной ВШ Трапезникова</t>
  </si>
  <si>
    <t>Сиволобова Е.М. считать Семицветик Мильковой +ВШ (Власова,Карсканова,Милькова,Семина, Трапезникова)</t>
  </si>
  <si>
    <t>Фонд з/платы до 1966</t>
  </si>
  <si>
    <t>Фонд з/платы после 1966</t>
  </si>
  <si>
    <t>Расчет налогов за март 2008</t>
  </si>
  <si>
    <t>ЕСН ФБ</t>
  </si>
  <si>
    <t>ФСС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</si>
  <si>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</si>
  <si>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ОМС ТБ</t>
  </si>
  <si>
    <t>ОМС ФБ</t>
  </si>
  <si>
    <t>ФСС от несч.случаев</t>
  </si>
  <si>
    <t>ПФ страх</t>
  </si>
  <si>
    <t>ПФ накоп.</t>
  </si>
  <si>
    <t>Итого налогов</t>
  </si>
  <si>
    <t>Молодых Ю.Ю.</t>
  </si>
  <si>
    <t>Боталова Е.Н.</t>
  </si>
  <si>
    <t>Зарплата работников ДХШ,  2015 года.</t>
  </si>
  <si>
    <t>Фуфачева А.В.</t>
  </si>
  <si>
    <t>Пименова Л.К.</t>
  </si>
  <si>
    <t>Сиволобова Г.И. только внизу, считать Власова,Фуфучева,Милькова)</t>
  </si>
  <si>
    <t>Сиволобова Е.М. считать Власова,Фуфачева,Милькова,Семина, Трапезникова</t>
  </si>
  <si>
    <t>класс</t>
  </si>
  <si>
    <t>1ж</t>
  </si>
  <si>
    <t>месяцев обучения</t>
  </si>
  <si>
    <t>5д</t>
  </si>
  <si>
    <t>итого</t>
  </si>
  <si>
    <t>Продолжительность учебного года</t>
  </si>
  <si>
    <t>1. Образовательная программа "Декоративно-прикладное творчество"</t>
  </si>
  <si>
    <t>число групп</t>
  </si>
  <si>
    <t>кол.учащихся</t>
  </si>
  <si>
    <t>Недельная учеб.нагрузка (час)</t>
  </si>
  <si>
    <t>на группу</t>
  </si>
  <si>
    <t>на класс</t>
  </si>
  <si>
    <t>Консультации (час)</t>
  </si>
  <si>
    <t>годовой норматив на группу</t>
  </si>
  <si>
    <t>на 1 учащ</t>
  </si>
  <si>
    <t>Пленэр (час)</t>
  </si>
  <si>
    <t>образовательной программы "Декоративно-прикладное творчество" :</t>
  </si>
  <si>
    <t>образовательной программы "Живопись" :</t>
  </si>
  <si>
    <t>исходные данные:</t>
  </si>
  <si>
    <t>1. Среднемесячная з/плата педагога (с отчислениями)</t>
  </si>
  <si>
    <t>Стоимость ОП при групповых занятиях всего в год</t>
  </si>
  <si>
    <t>количество чел-час  пребывания в год</t>
  </si>
  <si>
    <t>год</t>
  </si>
  <si>
    <t>количество чел-час   в год</t>
  </si>
  <si>
    <t>Расчет консультаций и пленера в человеко - часах: количество учащтихся по классам * годовой норматив на группу</t>
  </si>
  <si>
    <t>Расчет по программам обучения в человеко-часах:  Кол-во учащихся по классам * Кол-во недельной нагрузки на группу    *39 / 9 * 12</t>
  </si>
  <si>
    <t>итого по программе в год</t>
  </si>
  <si>
    <t>4д</t>
  </si>
  <si>
    <t xml:space="preserve">                                                             1. Образовательная программа "Живопись"</t>
  </si>
  <si>
    <t>ДПТ</t>
  </si>
  <si>
    <t>Живопись</t>
  </si>
  <si>
    <t>в человека часах:</t>
  </si>
  <si>
    <t>3ж</t>
  </si>
  <si>
    <t>7д</t>
  </si>
  <si>
    <t>число чел в группе</t>
  </si>
  <si>
    <t>/1,5=</t>
  </si>
  <si>
    <t>число чел. В группе</t>
  </si>
  <si>
    <t>консультации</t>
  </si>
  <si>
    <t>пленэр</t>
  </si>
  <si>
    <t>стоимость пед. Часа при групповых занятиях</t>
  </si>
  <si>
    <t>стоимость ОП всего в год</t>
  </si>
  <si>
    <t>Пленэр</t>
  </si>
  <si>
    <t>3а</t>
  </si>
  <si>
    <t>6д</t>
  </si>
  <si>
    <t>2ж</t>
  </si>
  <si>
    <t>на группу ( Нчг)</t>
  </si>
  <si>
    <t>кол.учащихся  (Чв)</t>
  </si>
  <si>
    <t>3д</t>
  </si>
  <si>
    <t>8б</t>
  </si>
  <si>
    <t>8д</t>
  </si>
  <si>
    <t>1д</t>
  </si>
  <si>
    <t>4а</t>
  </si>
  <si>
    <t>4ж</t>
  </si>
  <si>
    <t>7ж</t>
  </si>
  <si>
    <t>5ж</t>
  </si>
  <si>
    <t>8ж</t>
  </si>
  <si>
    <t>Расчет объема государственных услуг методом "человеко-час" при групповых занятиях в ГБУДОСО "Ирбитская ДХШ" на 2020 календарный год</t>
  </si>
  <si>
    <t>доведена учредителем -38205 + 30,2% руб.   =</t>
  </si>
  <si>
    <t xml:space="preserve">3. Количество учащихся в группе - 357 чел. и 28гр </t>
  </si>
  <si>
    <t xml:space="preserve">2. Стоимость педагогического часа - 33162 : 72 = </t>
  </si>
  <si>
    <t>руб.</t>
  </si>
  <si>
    <t xml:space="preserve">Объем государственной услуги в чел/часах при груповых занятиях ДХШ по реализации </t>
  </si>
  <si>
    <t xml:space="preserve">Объем государственной услуги в чел/часах при групповых занятиях ДХШ по реализации </t>
  </si>
  <si>
    <t>3. Объем государственной услуги по реализации образовательных программ</t>
  </si>
  <si>
    <t>Расчет объема государственных услуг методом "человеко-час"   в стоимостном выражении  при групповых занятиях   в ГБУДОСО "Ирбитская ДХШ" на 2020  год.</t>
  </si>
  <si>
    <t>Итого по учреждению  10 708 135,40 руб.</t>
  </si>
  <si>
    <t>2 полугодие 2020</t>
  </si>
  <si>
    <t>Второе полугодие  2020</t>
  </si>
  <si>
    <t>Всего:</t>
  </si>
  <si>
    <t>102006,8+2313,0+7840= 112159,8 ч/ч</t>
  </si>
  <si>
    <t>87607,2+3612+5488= 96707,2 ч/ч</t>
  </si>
  <si>
    <t>112159,8+96707,2 = 208867,0 ч/ч</t>
  </si>
  <si>
    <t>5. Количество чел/час в год - 208867 чел/час</t>
  </si>
  <si>
    <t>по ОП "ДПИ" стоимость составит 0 с учетом начислений</t>
  </si>
  <si>
    <t>по ОП "Живопись" стоимость составит 0с учетом начислений</t>
  </si>
  <si>
    <t>0 руб.</t>
  </si>
  <si>
    <t>2д</t>
  </si>
  <si>
    <t>5а</t>
  </si>
  <si>
    <t>2 полугодие 2021</t>
  </si>
  <si>
    <t>Второе полугодие  2021</t>
  </si>
  <si>
    <t>6ж</t>
  </si>
  <si>
    <t>Первое полугодие</t>
  </si>
  <si>
    <t>Второе полугодие</t>
  </si>
  <si>
    <t>Итого на 2021 год</t>
  </si>
  <si>
    <t>Расчет объема государственных услуг методом "человеко-час" при групповых занятиях в ГБУДОСО "Ирбитская ДХШ" на 2021 календарный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</si>
</sst>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%"/>
    <numFmt numFmtId="174" formatCode="0.0"/>
    <numFmt numFmtId="175" formatCode="#,##0.0"/>
    <numFmt numFmtId="176" formatCode="#,##0.0\ _₽"/>
    <numFmt numFmtId="177" formatCode="#,##0.00\ _₽"/>
  </numFmts>
  <fonts count="4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u val="single"/>
      <sz val="12"/>
      <name val="Times New Roman"/>
      <family val="1"/>
    </font>
    <font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ill="1" applyAlignment="1">
      <alignment/>
    </xf>
    <xf numFmtId="17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172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9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7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7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177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" fontId="6" fillId="0" borderId="12" xfId="0" applyNumberFormat="1" applyFont="1" applyFill="1" applyBorder="1" applyAlignment="1">
      <alignment/>
    </xf>
    <xf numFmtId="0" fontId="6" fillId="0" borderId="10" xfId="0" applyFont="1" applyBorder="1" applyAlignment="1">
      <alignment horizontal="left"/>
    </xf>
    <xf numFmtId="17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74" fontId="6" fillId="0" borderId="12" xfId="0" applyNumberFormat="1" applyFont="1" applyFill="1" applyBorder="1" applyAlignment="1">
      <alignment/>
    </xf>
    <xf numFmtId="174" fontId="6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172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1" fontId="3" fillId="0" borderId="13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3" fillId="0" borderId="10" xfId="0" applyNumberFormat="1" applyFont="1" applyBorder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4" fontId="6" fillId="34" borderId="13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/>
    </xf>
    <xf numFmtId="174" fontId="6" fillId="34" borderId="12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NumberFormat="1" applyFont="1" applyFill="1" applyBorder="1" applyAlignment="1">
      <alignment/>
    </xf>
    <xf numFmtId="172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75" fontId="3" fillId="34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175" fontId="10" fillId="0" borderId="10" xfId="0" applyNumberFormat="1" applyFont="1" applyBorder="1" applyAlignment="1">
      <alignment/>
    </xf>
    <xf numFmtId="175" fontId="10" fillId="0" borderId="10" xfId="0" applyNumberFormat="1" applyFont="1" applyFill="1" applyBorder="1" applyAlignment="1">
      <alignment/>
    </xf>
    <xf numFmtId="175" fontId="10" fillId="34" borderId="10" xfId="0" applyNumberFormat="1" applyFont="1" applyFill="1" applyBorder="1" applyAlignment="1">
      <alignment/>
    </xf>
    <xf numFmtId="175" fontId="6" fillId="34" borderId="12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10" fillId="35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/>
    </xf>
    <xf numFmtId="172" fontId="6" fillId="36" borderId="10" xfId="0" applyNumberFormat="1" applyFont="1" applyFill="1" applyBorder="1" applyAlignment="1">
      <alignment/>
    </xf>
    <xf numFmtId="2" fontId="6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5" fontId="10" fillId="0" borderId="13" xfId="0" applyNumberFormat="1" applyFont="1" applyBorder="1" applyAlignment="1">
      <alignment horizontal="center"/>
    </xf>
    <xf numFmtId="175" fontId="10" fillId="0" borderId="14" xfId="0" applyNumberFormat="1" applyFont="1" applyBorder="1" applyAlignment="1">
      <alignment horizontal="center"/>
    </xf>
    <xf numFmtId="175" fontId="10" fillId="0" borderId="12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175" fontId="10" fillId="35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1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13.00390625" style="0" customWidth="1"/>
    <col min="3" max="3" width="12.00390625" style="0" customWidth="1"/>
    <col min="6" max="6" width="15.375" style="0" customWidth="1"/>
    <col min="7" max="7" width="12.375" style="0" customWidth="1"/>
    <col min="8" max="8" width="11.25390625" style="0" customWidth="1"/>
    <col min="10" max="10" width="13.375" style="0" customWidth="1"/>
    <col min="11" max="11" width="12.875" style="0" customWidth="1"/>
    <col min="14" max="14" width="12.75390625" style="0" customWidth="1"/>
    <col min="15" max="15" width="11.625" style="0" customWidth="1"/>
  </cols>
  <sheetData>
    <row r="3" spans="2:12" ht="12.75">
      <c r="B3" t="s">
        <v>0</v>
      </c>
      <c r="F3" s="1"/>
      <c r="L3" s="1"/>
    </row>
    <row r="4" spans="2:12" ht="12.75">
      <c r="B4" s="2">
        <v>42005</v>
      </c>
      <c r="F4" s="1"/>
      <c r="I4" s="3"/>
      <c r="L4" s="1"/>
    </row>
    <row r="5" spans="1:15" ht="38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 t="s">
        <v>6</v>
      </c>
      <c r="G5" s="6" t="s">
        <v>7</v>
      </c>
      <c r="H5" s="6"/>
      <c r="I5" s="7" t="s">
        <v>8</v>
      </c>
      <c r="J5" s="5" t="s">
        <v>9</v>
      </c>
      <c r="K5" s="5" t="s">
        <v>10</v>
      </c>
      <c r="L5" s="5" t="s">
        <v>11</v>
      </c>
      <c r="M5" s="4" t="s">
        <v>12</v>
      </c>
      <c r="N5" s="5" t="s">
        <v>13</v>
      </c>
      <c r="O5" s="6" t="s">
        <v>14</v>
      </c>
    </row>
    <row r="6" spans="1:15" ht="12.75">
      <c r="A6" s="4">
        <v>1</v>
      </c>
      <c r="B6" s="4" t="s">
        <v>15</v>
      </c>
      <c r="C6" s="4" t="s">
        <v>16</v>
      </c>
      <c r="D6" s="8"/>
      <c r="E6" s="9">
        <v>0.3</v>
      </c>
      <c r="F6" s="10">
        <v>28200</v>
      </c>
      <c r="G6" s="8">
        <f>F6*E6</f>
        <v>8460</v>
      </c>
      <c r="H6" s="8"/>
      <c r="I6" s="9"/>
      <c r="J6" s="8">
        <f>G6*I6</f>
        <v>0</v>
      </c>
      <c r="K6" s="8"/>
      <c r="L6" s="10"/>
      <c r="M6" s="9">
        <v>0.13</v>
      </c>
      <c r="N6" s="8">
        <v>1366.80375</v>
      </c>
      <c r="O6" s="8">
        <v>9147.07125</v>
      </c>
    </row>
    <row r="7" spans="1:15" ht="12.75">
      <c r="A7" s="4">
        <v>2</v>
      </c>
      <c r="B7" s="4" t="s">
        <v>17</v>
      </c>
      <c r="C7" s="4" t="s">
        <v>16</v>
      </c>
      <c r="D7" s="8"/>
      <c r="E7" s="9">
        <v>0.3</v>
      </c>
      <c r="F7" s="10"/>
      <c r="G7" s="8">
        <f aca="true" t="shared" si="0" ref="G7:G31">F7*E7</f>
        <v>0</v>
      </c>
      <c r="H7" s="8"/>
      <c r="I7" s="9"/>
      <c r="J7" s="8">
        <f aca="true" t="shared" si="1" ref="J7:J30">G7*I7</f>
        <v>0</v>
      </c>
      <c r="K7" s="8"/>
      <c r="L7" s="10"/>
      <c r="M7" s="9">
        <v>0.13</v>
      </c>
      <c r="N7" s="8">
        <v>1555.375575</v>
      </c>
      <c r="O7" s="8">
        <v>10409.051925</v>
      </c>
    </row>
    <row r="8" spans="1:15" ht="12.75">
      <c r="A8" s="4">
        <v>3</v>
      </c>
      <c r="B8" s="4" t="s">
        <v>18</v>
      </c>
      <c r="C8" s="4" t="s">
        <v>16</v>
      </c>
      <c r="D8" s="8"/>
      <c r="E8" s="9">
        <v>0.3</v>
      </c>
      <c r="F8" s="10">
        <v>21100</v>
      </c>
      <c r="G8" s="8">
        <f t="shared" si="0"/>
        <v>6330</v>
      </c>
      <c r="H8" s="8"/>
      <c r="I8" s="9"/>
      <c r="J8" s="8">
        <f>G8*I8</f>
        <v>0</v>
      </c>
      <c r="K8" s="8"/>
      <c r="L8" s="10"/>
      <c r="M8" s="9">
        <v>0.13</v>
      </c>
      <c r="N8" s="8">
        <v>526.9875</v>
      </c>
      <c r="O8" s="8">
        <v>3526.7625</v>
      </c>
    </row>
    <row r="9" spans="1:15" ht="12.75">
      <c r="A9" s="4">
        <v>4</v>
      </c>
      <c r="B9" s="4" t="s">
        <v>19</v>
      </c>
      <c r="C9" s="4" t="s">
        <v>16</v>
      </c>
      <c r="D9" s="8"/>
      <c r="E9" s="9">
        <v>0.3</v>
      </c>
      <c r="F9" s="10"/>
      <c r="G9" s="8">
        <f t="shared" si="0"/>
        <v>0</v>
      </c>
      <c r="H9" s="8"/>
      <c r="I9" s="9"/>
      <c r="J9" s="8">
        <f t="shared" si="1"/>
        <v>0</v>
      </c>
      <c r="K9" s="8"/>
      <c r="L9" s="10"/>
      <c r="M9" s="9">
        <v>0.13</v>
      </c>
      <c r="N9" s="8">
        <v>0</v>
      </c>
      <c r="O9" s="8">
        <v>0</v>
      </c>
    </row>
    <row r="10" spans="1:15" ht="12.75">
      <c r="A10" s="4">
        <v>5</v>
      </c>
      <c r="B10" s="4" t="s">
        <v>20</v>
      </c>
      <c r="C10" s="4" t="s">
        <v>16</v>
      </c>
      <c r="D10" s="8"/>
      <c r="E10" s="9">
        <v>0.3</v>
      </c>
      <c r="F10" s="10">
        <v>19750</v>
      </c>
      <c r="G10" s="8">
        <f t="shared" si="0"/>
        <v>5925</v>
      </c>
      <c r="H10" s="8"/>
      <c r="I10" s="9"/>
      <c r="J10" s="8">
        <f t="shared" si="1"/>
        <v>0</v>
      </c>
      <c r="K10" s="8"/>
      <c r="L10" s="10"/>
      <c r="M10" s="9">
        <v>0.13</v>
      </c>
      <c r="N10" s="8">
        <v>2200.56525</v>
      </c>
      <c r="O10" s="8">
        <v>14726.85975</v>
      </c>
    </row>
    <row r="11" spans="1:15" ht="12.75">
      <c r="A11" s="4">
        <v>6</v>
      </c>
      <c r="B11" s="4" t="s">
        <v>21</v>
      </c>
      <c r="C11" s="4" t="s">
        <v>16</v>
      </c>
      <c r="D11" s="8"/>
      <c r="E11" s="9">
        <v>0.3</v>
      </c>
      <c r="F11" s="10">
        <v>30600</v>
      </c>
      <c r="G11" s="8">
        <f t="shared" si="0"/>
        <v>9180</v>
      </c>
      <c r="H11" s="8"/>
      <c r="I11" s="9"/>
      <c r="J11" s="8">
        <f t="shared" si="1"/>
        <v>0</v>
      </c>
      <c r="K11" s="11"/>
      <c r="L11" s="10"/>
      <c r="M11" s="9">
        <v>0.13</v>
      </c>
      <c r="N11" s="8">
        <v>1480.3639500000002</v>
      </c>
      <c r="O11" s="8">
        <v>9907.05105</v>
      </c>
    </row>
    <row r="12" spans="1:15" ht="12.75">
      <c r="A12" s="4">
        <v>7</v>
      </c>
      <c r="B12" s="4" t="s">
        <v>22</v>
      </c>
      <c r="C12" s="4" t="s">
        <v>16</v>
      </c>
      <c r="D12" s="8"/>
      <c r="E12" s="9">
        <v>0.3</v>
      </c>
      <c r="F12" s="10"/>
      <c r="G12" s="8">
        <f t="shared" si="0"/>
        <v>0</v>
      </c>
      <c r="H12" s="8"/>
      <c r="I12" s="9"/>
      <c r="J12" s="8">
        <f t="shared" si="1"/>
        <v>0</v>
      </c>
      <c r="K12" s="11"/>
      <c r="L12" s="10"/>
      <c r="M12" s="9">
        <v>0.13</v>
      </c>
      <c r="N12" s="8">
        <v>0</v>
      </c>
      <c r="O12" s="8">
        <v>0</v>
      </c>
    </row>
    <row r="13" spans="1:15" ht="12.75">
      <c r="A13" s="4">
        <v>8</v>
      </c>
      <c r="B13" s="4" t="s">
        <v>22</v>
      </c>
      <c r="C13" s="4" t="s">
        <v>23</v>
      </c>
      <c r="D13" s="8"/>
      <c r="E13" s="9"/>
      <c r="F13" s="10">
        <v>17558</v>
      </c>
      <c r="G13" s="8">
        <f>F13</f>
        <v>17558</v>
      </c>
      <c r="H13" s="8">
        <v>0</v>
      </c>
      <c r="I13" s="9"/>
      <c r="J13" s="8">
        <f>(F13+H13)*I13</f>
        <v>0</v>
      </c>
      <c r="K13" s="11"/>
      <c r="L13" s="10"/>
      <c r="M13" s="9">
        <v>0.13</v>
      </c>
      <c r="N13" s="8">
        <v>2654.94957</v>
      </c>
      <c r="O13" s="8">
        <v>17767.73943</v>
      </c>
    </row>
    <row r="14" spans="1:15" ht="12.75">
      <c r="A14" s="4"/>
      <c r="B14" s="4" t="s">
        <v>24</v>
      </c>
      <c r="C14" s="4" t="s">
        <v>16</v>
      </c>
      <c r="D14" s="8"/>
      <c r="E14" s="9">
        <v>0.15</v>
      </c>
      <c r="F14" s="10"/>
      <c r="G14" s="8">
        <f t="shared" si="0"/>
        <v>0</v>
      </c>
      <c r="H14" s="8"/>
      <c r="I14" s="9"/>
      <c r="J14" s="8">
        <f t="shared" si="1"/>
        <v>0</v>
      </c>
      <c r="K14" s="11"/>
      <c r="L14" s="10"/>
      <c r="M14" s="9">
        <v>0.13</v>
      </c>
      <c r="N14" s="8">
        <v>47.653125</v>
      </c>
      <c r="O14" s="8">
        <v>318.909375</v>
      </c>
    </row>
    <row r="15" spans="1:15" ht="12.75">
      <c r="A15" s="4">
        <v>9</v>
      </c>
      <c r="B15" s="4" t="s">
        <v>25</v>
      </c>
      <c r="C15" s="4" t="s">
        <v>16</v>
      </c>
      <c r="D15" s="8"/>
      <c r="E15" s="9">
        <v>0.3</v>
      </c>
      <c r="F15" s="10">
        <v>4650</v>
      </c>
      <c r="G15" s="8">
        <f t="shared" si="0"/>
        <v>1395</v>
      </c>
      <c r="H15" s="8"/>
      <c r="I15" s="9"/>
      <c r="J15" s="8">
        <f>G15*I15</f>
        <v>0</v>
      </c>
      <c r="K15" s="11"/>
      <c r="L15" s="10"/>
      <c r="M15" s="9">
        <v>0.13</v>
      </c>
      <c r="N15" s="8">
        <v>47.653125</v>
      </c>
      <c r="O15" s="8">
        <v>318.909375</v>
      </c>
    </row>
    <row r="16" spans="1:15" ht="12.75">
      <c r="A16" s="4">
        <v>10</v>
      </c>
      <c r="B16" s="4" t="s">
        <v>25</v>
      </c>
      <c r="C16" s="4" t="s">
        <v>26</v>
      </c>
      <c r="D16" s="8"/>
      <c r="E16" s="9">
        <v>0.05</v>
      </c>
      <c r="F16" s="10">
        <v>104300</v>
      </c>
      <c r="G16" s="8">
        <f t="shared" si="0"/>
        <v>5215</v>
      </c>
      <c r="H16" s="8"/>
      <c r="I16" s="9"/>
      <c r="J16" s="8">
        <f t="shared" si="1"/>
        <v>0</v>
      </c>
      <c r="K16" s="11"/>
      <c r="L16" s="10"/>
      <c r="M16" s="9">
        <v>0.13</v>
      </c>
      <c r="N16" s="8">
        <v>1204.2337125000001</v>
      </c>
      <c r="O16" s="8">
        <v>8059.1025375</v>
      </c>
    </row>
    <row r="17" spans="1:15" ht="12.75">
      <c r="A17" s="4">
        <v>11</v>
      </c>
      <c r="B17" s="4" t="s">
        <v>27</v>
      </c>
      <c r="C17" s="4" t="s">
        <v>28</v>
      </c>
      <c r="D17" s="8"/>
      <c r="E17" s="9">
        <v>0.08</v>
      </c>
      <c r="F17" s="10">
        <v>104300</v>
      </c>
      <c r="G17" s="8">
        <f>F17*8%</f>
        <v>8344</v>
      </c>
      <c r="H17" s="8"/>
      <c r="I17" s="9"/>
      <c r="J17" s="8">
        <f t="shared" si="1"/>
        <v>0</v>
      </c>
      <c r="K17" s="11"/>
      <c r="L17" s="10"/>
      <c r="M17" s="9">
        <v>0.13</v>
      </c>
      <c r="N17" s="8">
        <v>1926.7739400000003</v>
      </c>
      <c r="O17" s="8">
        <v>12894.56406</v>
      </c>
    </row>
    <row r="18" spans="1:15" ht="12.75">
      <c r="A18" s="4">
        <v>12</v>
      </c>
      <c r="B18" s="4" t="s">
        <v>29</v>
      </c>
      <c r="C18" s="4" t="s">
        <v>30</v>
      </c>
      <c r="D18" s="8"/>
      <c r="E18" s="12">
        <v>0.025</v>
      </c>
      <c r="F18" s="10">
        <v>104300</v>
      </c>
      <c r="G18" s="8">
        <f t="shared" si="0"/>
        <v>2607.5</v>
      </c>
      <c r="H18" s="8"/>
      <c r="I18" s="9"/>
      <c r="J18" s="8">
        <f t="shared" si="1"/>
        <v>0</v>
      </c>
      <c r="K18" s="8"/>
      <c r="L18" s="10"/>
      <c r="M18" s="9">
        <v>0.13</v>
      </c>
      <c r="N18" s="8">
        <v>602.1168562500001</v>
      </c>
      <c r="O18" s="8">
        <v>4029.55126875</v>
      </c>
    </row>
    <row r="19" spans="1:15" ht="12.75">
      <c r="A19" s="4">
        <v>13</v>
      </c>
      <c r="B19" s="7" t="s">
        <v>31</v>
      </c>
      <c r="C19" s="4" t="s">
        <v>32</v>
      </c>
      <c r="D19" s="8"/>
      <c r="E19" s="9">
        <v>0.05</v>
      </c>
      <c r="F19" s="10">
        <f>30600+21100</f>
        <v>51700</v>
      </c>
      <c r="G19" s="8">
        <f>F19*E19</f>
        <v>2585</v>
      </c>
      <c r="H19" s="8"/>
      <c r="I19" s="9"/>
      <c r="J19" s="8">
        <f t="shared" si="1"/>
        <v>0</v>
      </c>
      <c r="K19" s="11"/>
      <c r="L19" s="10"/>
      <c r="M19" s="9">
        <v>0.13</v>
      </c>
      <c r="N19" s="8">
        <v>87.83125</v>
      </c>
      <c r="O19" s="8">
        <v>587.79375</v>
      </c>
    </row>
    <row r="20" spans="1:15" ht="12.75">
      <c r="A20" s="4">
        <v>14</v>
      </c>
      <c r="B20" s="7" t="s">
        <v>33</v>
      </c>
      <c r="C20" s="4" t="s">
        <v>32</v>
      </c>
      <c r="D20" s="8"/>
      <c r="E20" s="9">
        <v>0.05</v>
      </c>
      <c r="F20" s="10">
        <f>19750+28200</f>
        <v>47950</v>
      </c>
      <c r="G20" s="8">
        <f>F20*E20</f>
        <v>2397.5</v>
      </c>
      <c r="H20" s="8"/>
      <c r="I20" s="9"/>
      <c r="J20" s="8">
        <f t="shared" si="1"/>
        <v>0</v>
      </c>
      <c r="K20" s="11"/>
      <c r="L20" s="10"/>
      <c r="M20" s="9">
        <v>0.13</v>
      </c>
      <c r="N20" s="8">
        <v>536.293875</v>
      </c>
      <c r="O20" s="8">
        <v>3589.043625</v>
      </c>
    </row>
    <row r="21" spans="1:15" ht="12.75">
      <c r="A21" s="4">
        <v>15</v>
      </c>
      <c r="B21" s="7" t="s">
        <v>34</v>
      </c>
      <c r="C21" s="4" t="s">
        <v>35</v>
      </c>
      <c r="D21" s="8"/>
      <c r="E21" s="9">
        <v>0.05</v>
      </c>
      <c r="F21" s="10">
        <f>28200+30600+21100+19750</f>
        <v>99650</v>
      </c>
      <c r="G21" s="8">
        <f>F21*E21</f>
        <v>4982.5</v>
      </c>
      <c r="H21" s="8"/>
      <c r="I21" s="9"/>
      <c r="J21" s="8">
        <f t="shared" si="1"/>
        <v>0</v>
      </c>
      <c r="K21" s="10"/>
      <c r="L21" s="10"/>
      <c r="M21" s="9">
        <v>0.13</v>
      </c>
      <c r="N21" s="8">
        <v>249.65005000000005</v>
      </c>
      <c r="O21" s="8">
        <v>1670.7349500000003</v>
      </c>
    </row>
    <row r="22" spans="1:15" ht="12.75">
      <c r="A22" s="4">
        <v>16</v>
      </c>
      <c r="B22" s="7" t="s">
        <v>36</v>
      </c>
      <c r="C22" s="4" t="s">
        <v>16</v>
      </c>
      <c r="D22" s="8"/>
      <c r="E22" s="9"/>
      <c r="F22" s="10"/>
      <c r="G22" s="8"/>
      <c r="H22" s="8"/>
      <c r="I22" s="9"/>
      <c r="J22" s="8"/>
      <c r="K22" s="10"/>
      <c r="L22" s="10"/>
      <c r="M22" s="9"/>
      <c r="N22" s="8"/>
      <c r="O22" s="8"/>
    </row>
    <row r="23" spans="1:15" ht="12.75">
      <c r="A23" s="4">
        <f>A22+1</f>
        <v>17</v>
      </c>
      <c r="B23" s="4" t="s">
        <v>37</v>
      </c>
      <c r="C23" s="4" t="s">
        <v>38</v>
      </c>
      <c r="D23" s="8"/>
      <c r="E23" s="9"/>
      <c r="F23" s="10"/>
      <c r="G23" s="8">
        <f t="shared" si="0"/>
        <v>0</v>
      </c>
      <c r="H23" s="8"/>
      <c r="I23" s="9"/>
      <c r="J23" s="8">
        <f t="shared" si="1"/>
        <v>0</v>
      </c>
      <c r="K23" s="11"/>
      <c r="L23" s="10"/>
      <c r="M23" s="9">
        <v>0.13</v>
      </c>
      <c r="N23" s="8">
        <v>0</v>
      </c>
      <c r="O23" s="8">
        <v>0</v>
      </c>
    </row>
    <row r="24" spans="1:15" ht="12.75">
      <c r="A24" s="4">
        <f aca="true" t="shared" si="2" ref="A24:A32">A23+1</f>
        <v>18</v>
      </c>
      <c r="B24" s="4" t="s">
        <v>34</v>
      </c>
      <c r="C24" s="4" t="s">
        <v>39</v>
      </c>
      <c r="D24" s="8"/>
      <c r="E24" s="9"/>
      <c r="F24" s="10"/>
      <c r="G24" s="8">
        <f t="shared" si="0"/>
        <v>0</v>
      </c>
      <c r="H24" s="8"/>
      <c r="I24" s="9"/>
      <c r="J24" s="8">
        <f t="shared" si="1"/>
        <v>0</v>
      </c>
      <c r="K24" s="8"/>
      <c r="L24" s="10"/>
      <c r="M24" s="9">
        <v>0.13</v>
      </c>
      <c r="N24" s="8">
        <v>0</v>
      </c>
      <c r="O24" s="8">
        <v>0</v>
      </c>
    </row>
    <row r="25" spans="1:15" ht="12.75">
      <c r="A25" s="4">
        <f t="shared" si="2"/>
        <v>19</v>
      </c>
      <c r="B25" s="7" t="s">
        <v>40</v>
      </c>
      <c r="C25" s="4" t="s">
        <v>41</v>
      </c>
      <c r="D25" s="8"/>
      <c r="E25" s="9"/>
      <c r="F25" s="10"/>
      <c r="G25" s="8">
        <f t="shared" si="0"/>
        <v>0</v>
      </c>
      <c r="H25" s="8"/>
      <c r="I25" s="9"/>
      <c r="J25" s="8">
        <f t="shared" si="1"/>
        <v>0</v>
      </c>
      <c r="K25" s="8"/>
      <c r="L25" s="10"/>
      <c r="M25" s="9">
        <v>0.13</v>
      </c>
      <c r="N25" s="8">
        <v>0</v>
      </c>
      <c r="O25" s="8">
        <v>0</v>
      </c>
    </row>
    <row r="26" spans="1:15" ht="12.75">
      <c r="A26" s="4">
        <f t="shared" si="2"/>
        <v>20</v>
      </c>
      <c r="B26" s="7" t="s">
        <v>34</v>
      </c>
      <c r="C26" s="4" t="s">
        <v>35</v>
      </c>
      <c r="D26" s="8"/>
      <c r="E26" s="9"/>
      <c r="F26" s="10"/>
      <c r="G26" s="8">
        <f t="shared" si="0"/>
        <v>0</v>
      </c>
      <c r="H26" s="8"/>
      <c r="I26" s="9"/>
      <c r="J26" s="8">
        <f t="shared" si="1"/>
        <v>0</v>
      </c>
      <c r="K26" s="8"/>
      <c r="L26" s="10"/>
      <c r="M26" s="9">
        <v>0.13</v>
      </c>
      <c r="N26" s="8">
        <v>0</v>
      </c>
      <c r="O26" s="8">
        <v>0</v>
      </c>
    </row>
    <row r="27" spans="1:15" ht="12.75">
      <c r="A27" s="4">
        <f t="shared" si="2"/>
        <v>21</v>
      </c>
      <c r="B27" s="7" t="s">
        <v>42</v>
      </c>
      <c r="C27" s="4" t="s">
        <v>32</v>
      </c>
      <c r="D27" s="8"/>
      <c r="E27" s="9"/>
      <c r="F27" s="10"/>
      <c r="G27" s="8">
        <f t="shared" si="0"/>
        <v>0</v>
      </c>
      <c r="H27" s="8"/>
      <c r="I27" s="9"/>
      <c r="J27" s="8">
        <f t="shared" si="1"/>
        <v>0</v>
      </c>
      <c r="K27" s="11"/>
      <c r="L27" s="10"/>
      <c r="M27" s="9">
        <v>0.13</v>
      </c>
      <c r="N27" s="8">
        <v>0</v>
      </c>
      <c r="O27" s="8">
        <v>0</v>
      </c>
    </row>
    <row r="28" spans="1:15" ht="12.75">
      <c r="A28" s="4">
        <f t="shared" si="2"/>
        <v>22</v>
      </c>
      <c r="B28" s="7" t="s">
        <v>33</v>
      </c>
      <c r="C28" s="4" t="s">
        <v>32</v>
      </c>
      <c r="D28" s="8"/>
      <c r="E28" s="9"/>
      <c r="F28" s="10"/>
      <c r="G28" s="8">
        <f t="shared" si="0"/>
        <v>0</v>
      </c>
      <c r="H28" s="8"/>
      <c r="I28" s="9"/>
      <c r="J28" s="8">
        <f t="shared" si="1"/>
        <v>0</v>
      </c>
      <c r="K28" s="11"/>
      <c r="L28" s="10"/>
      <c r="M28" s="9">
        <v>0.13</v>
      </c>
      <c r="N28" s="8">
        <v>0</v>
      </c>
      <c r="O28" s="8">
        <v>0</v>
      </c>
    </row>
    <row r="29" spans="1:15" ht="12.75">
      <c r="A29" s="4">
        <f t="shared" si="2"/>
        <v>23</v>
      </c>
      <c r="B29" s="7" t="s">
        <v>43</v>
      </c>
      <c r="C29" s="4" t="s">
        <v>44</v>
      </c>
      <c r="D29" s="8"/>
      <c r="E29" s="9"/>
      <c r="F29" s="10"/>
      <c r="G29" s="8">
        <f t="shared" si="0"/>
        <v>0</v>
      </c>
      <c r="H29" s="8"/>
      <c r="I29" s="9"/>
      <c r="J29" s="8">
        <f t="shared" si="1"/>
        <v>0</v>
      </c>
      <c r="K29" s="11"/>
      <c r="L29" s="10"/>
      <c r="M29" s="9">
        <v>0.13</v>
      </c>
      <c r="N29" s="8">
        <v>0</v>
      </c>
      <c r="O29" s="8">
        <v>0</v>
      </c>
    </row>
    <row r="30" spans="1:15" ht="12.75">
      <c r="A30" s="4">
        <f t="shared" si="2"/>
        <v>24</v>
      </c>
      <c r="B30" s="7" t="s">
        <v>45</v>
      </c>
      <c r="C30" s="4" t="s">
        <v>46</v>
      </c>
      <c r="D30" s="8"/>
      <c r="E30" s="9"/>
      <c r="F30" s="10"/>
      <c r="G30" s="8">
        <v>3180</v>
      </c>
      <c r="H30" s="8"/>
      <c r="I30" s="9"/>
      <c r="J30" s="8">
        <f t="shared" si="1"/>
        <v>0</v>
      </c>
      <c r="K30" s="8"/>
      <c r="L30" s="10"/>
      <c r="M30" s="9">
        <v>0.13</v>
      </c>
      <c r="N30" s="8">
        <v>475.41</v>
      </c>
      <c r="O30" s="8">
        <v>3181.59</v>
      </c>
    </row>
    <row r="31" spans="1:15" ht="12.75">
      <c r="A31" s="4">
        <f t="shared" si="2"/>
        <v>25</v>
      </c>
      <c r="B31" s="7"/>
      <c r="C31" s="4"/>
      <c r="D31" s="8"/>
      <c r="E31" s="9"/>
      <c r="F31" s="10"/>
      <c r="G31" s="8">
        <f t="shared" si="0"/>
        <v>0</v>
      </c>
      <c r="H31" s="8"/>
      <c r="I31" s="9"/>
      <c r="J31" s="8"/>
      <c r="K31" s="8"/>
      <c r="L31" s="10"/>
      <c r="M31" s="9"/>
      <c r="N31" s="8"/>
      <c r="O31" s="8"/>
    </row>
    <row r="32" spans="1:15" ht="12.75">
      <c r="A32" s="4">
        <f t="shared" si="2"/>
        <v>26</v>
      </c>
      <c r="B32" s="7"/>
      <c r="C32" s="4"/>
      <c r="D32" s="8"/>
      <c r="E32" s="9"/>
      <c r="F32" s="10"/>
      <c r="G32" s="8"/>
      <c r="H32" s="8"/>
      <c r="I32" s="9"/>
      <c r="J32" s="8"/>
      <c r="K32" s="8"/>
      <c r="L32" s="10"/>
      <c r="M32" s="9"/>
      <c r="N32" s="8"/>
      <c r="O32" s="8"/>
    </row>
    <row r="33" spans="1:16" ht="12.75">
      <c r="A33" s="4"/>
      <c r="B33" s="4" t="s">
        <v>47</v>
      </c>
      <c r="C33" s="4"/>
      <c r="D33" s="8">
        <v>0</v>
      </c>
      <c r="E33" s="4"/>
      <c r="F33" s="10">
        <f>SUM(F6:F32)</f>
        <v>634058</v>
      </c>
      <c r="G33" s="8">
        <f>SUM(G6:G32)</f>
        <v>78159.5</v>
      </c>
      <c r="H33" s="8">
        <v>0</v>
      </c>
      <c r="I33" s="8"/>
      <c r="J33" s="8">
        <f>SUM(J6:J32)</f>
        <v>0</v>
      </c>
      <c r="K33" s="8"/>
      <c r="L33" s="10">
        <v>0</v>
      </c>
      <c r="M33" s="9"/>
      <c r="N33" s="8">
        <v>14962.66152875</v>
      </c>
      <c r="O33" s="8">
        <v>100134.73484625001</v>
      </c>
      <c r="P33" s="13"/>
    </row>
    <row r="34" spans="1:16" ht="12.75">
      <c r="A34" s="14"/>
      <c r="B34" s="15" t="s">
        <v>48</v>
      </c>
      <c r="C34" s="14"/>
      <c r="D34" s="16"/>
      <c r="E34" s="14"/>
      <c r="F34" s="17"/>
      <c r="G34" s="16"/>
      <c r="H34" s="16"/>
      <c r="I34" s="16"/>
      <c r="J34" s="16"/>
      <c r="K34" s="16"/>
      <c r="L34" s="17"/>
      <c r="M34" s="18"/>
      <c r="N34" s="16"/>
      <c r="O34" s="16"/>
      <c r="P34" s="13"/>
    </row>
    <row r="35" spans="1:16" ht="12.75">
      <c r="A35" s="14"/>
      <c r="B35" s="15" t="s">
        <v>49</v>
      </c>
      <c r="C35" s="14"/>
      <c r="D35" s="16"/>
      <c r="E35" s="14"/>
      <c r="F35" s="17"/>
      <c r="G35" s="16"/>
      <c r="H35" s="16"/>
      <c r="I35" s="16"/>
      <c r="J35" s="16"/>
      <c r="K35" s="16"/>
      <c r="L35" s="17"/>
      <c r="M35" s="18"/>
      <c r="N35" s="16"/>
      <c r="O35" s="16"/>
      <c r="P35" s="19"/>
    </row>
    <row r="36" spans="1:15" ht="12.75">
      <c r="A36" s="14"/>
      <c r="B36" s="15" t="s">
        <v>50</v>
      </c>
      <c r="C36" s="14"/>
      <c r="D36" s="16"/>
      <c r="E36" s="14"/>
      <c r="F36" s="17"/>
      <c r="G36" s="16"/>
      <c r="H36" s="16"/>
      <c r="I36" s="16"/>
      <c r="J36" s="16"/>
      <c r="K36" s="16"/>
      <c r="L36" s="17"/>
      <c r="M36" s="18"/>
      <c r="N36" s="16"/>
      <c r="O36" s="16"/>
    </row>
    <row r="37" spans="2:15" ht="12.75">
      <c r="B37" s="20" t="s">
        <v>51</v>
      </c>
      <c r="D37" s="13"/>
      <c r="F37" s="21"/>
      <c r="G37" s="13"/>
      <c r="H37" s="13"/>
      <c r="I37" s="13"/>
      <c r="J37" s="13"/>
      <c r="K37" s="13"/>
      <c r="L37" s="21"/>
      <c r="M37" s="13"/>
      <c r="N37" s="13"/>
      <c r="O37" s="13"/>
    </row>
    <row r="38" spans="2:15" ht="12.75">
      <c r="B38" s="20" t="s">
        <v>52</v>
      </c>
      <c r="D38" s="13"/>
      <c r="F38" s="21"/>
      <c r="G38" s="13"/>
      <c r="H38" s="13"/>
      <c r="I38" s="13"/>
      <c r="K38" s="19"/>
      <c r="L38" s="22"/>
      <c r="O38" s="19"/>
    </row>
    <row r="39" spans="2:12" ht="12.75">
      <c r="B39" t="s">
        <v>53</v>
      </c>
      <c r="D39" s="13"/>
      <c r="F39" s="1"/>
      <c r="K39" s="19"/>
      <c r="L39" s="22"/>
    </row>
    <row r="40" spans="2:12" ht="12.75">
      <c r="B40" s="13">
        <v>115097.39637499998</v>
      </c>
      <c r="C40" s="13">
        <v>115097.39637499998</v>
      </c>
      <c r="D40" s="13"/>
      <c r="E40" s="13"/>
      <c r="F40" s="21"/>
      <c r="G40" s="13"/>
      <c r="H40" s="13"/>
      <c r="I40" s="13"/>
      <c r="J40" s="13"/>
      <c r="K40" s="13"/>
      <c r="L40" s="21"/>
    </row>
    <row r="41" spans="2:12" ht="12.75">
      <c r="B41" s="13" t="s">
        <v>12</v>
      </c>
      <c r="C41" s="13">
        <v>15012.703875000001</v>
      </c>
      <c r="D41" s="13"/>
      <c r="E41" s="13"/>
      <c r="F41" s="17"/>
      <c r="G41" s="13"/>
      <c r="H41" s="13"/>
      <c r="I41" s="13"/>
      <c r="J41" s="13"/>
      <c r="K41" s="13"/>
      <c r="L41" s="21"/>
    </row>
    <row r="42" spans="2:12" ht="12.75">
      <c r="B42" t="s">
        <v>54</v>
      </c>
      <c r="C42" s="13"/>
      <c r="F42" s="21"/>
      <c r="I42" s="13"/>
      <c r="K42" s="13"/>
      <c r="L42" s="21"/>
    </row>
    <row r="43" spans="2:12" ht="12.75">
      <c r="B43" s="3">
        <v>0.06</v>
      </c>
      <c r="C43" s="13">
        <v>6905.843782499998</v>
      </c>
      <c r="E43" s="3"/>
      <c r="F43" s="21"/>
      <c r="G43" s="3"/>
      <c r="H43" s="3"/>
      <c r="I43" s="13"/>
      <c r="J43" s="3"/>
      <c r="K43" s="13"/>
      <c r="L43" s="21"/>
    </row>
    <row r="44" spans="2:12" ht="12.75">
      <c r="B44" t="s">
        <v>55</v>
      </c>
      <c r="C44" s="13"/>
      <c r="F44" s="21"/>
      <c r="I44" s="13"/>
      <c r="K44" s="13"/>
      <c r="L44" s="21"/>
    </row>
    <row r="45" spans="2:12" ht="12.75">
      <c r="B45" s="23">
        <v>0.029</v>
      </c>
      <c r="C45" s="13">
        <v>3337.824494875</v>
      </c>
      <c r="F45" s="21"/>
      <c r="G45" s="23"/>
      <c r="H45" s="23" t="s">
        <v>56</v>
      </c>
      <c r="I45" s="13"/>
      <c r="J45" s="23"/>
      <c r="K45" s="13"/>
      <c r="L45" s="21"/>
    </row>
    <row r="46" spans="2:12" ht="12.75">
      <c r="B46" t="s">
        <v>57</v>
      </c>
      <c r="C46" s="13"/>
      <c r="F46" s="21"/>
      <c r="I46" s="13"/>
      <c r="K46" s="13"/>
      <c r="L46" s="21"/>
    </row>
    <row r="47" spans="2:12" ht="12.75">
      <c r="B47" s="3">
        <v>0.02</v>
      </c>
      <c r="C47" s="13">
        <v>2301.9479275</v>
      </c>
      <c r="E47" s="3"/>
      <c r="F47" s="21"/>
      <c r="G47" s="3"/>
      <c r="H47" s="3"/>
      <c r="I47" s="13"/>
      <c r="J47" s="3"/>
      <c r="K47" s="13"/>
      <c r="L47" s="21"/>
    </row>
    <row r="48" spans="2:12" ht="12.75">
      <c r="B48" t="s">
        <v>58</v>
      </c>
      <c r="C48" s="13"/>
      <c r="F48" s="21"/>
      <c r="I48" s="13"/>
      <c r="K48" s="13"/>
      <c r="L48" s="21"/>
    </row>
    <row r="49" spans="2:12" ht="12.75">
      <c r="B49" s="23">
        <v>0.011</v>
      </c>
      <c r="C49" s="13">
        <v>1266.0713601249997</v>
      </c>
      <c r="E49" s="23"/>
      <c r="F49" s="21"/>
      <c r="G49" s="23"/>
      <c r="H49" s="23"/>
      <c r="I49" s="13"/>
      <c r="J49" s="23"/>
      <c r="K49" s="13"/>
      <c r="L49" s="21"/>
    </row>
    <row r="50" spans="2:12" ht="12.75">
      <c r="B50" t="s">
        <v>59</v>
      </c>
      <c r="C50" s="13"/>
      <c r="F50" s="21"/>
      <c r="I50" s="13"/>
      <c r="K50" s="13"/>
      <c r="L50" s="21"/>
    </row>
    <row r="51" spans="2:12" ht="12.75">
      <c r="B51" s="23">
        <v>0.002</v>
      </c>
      <c r="C51" s="13">
        <v>230.19479274999998</v>
      </c>
      <c r="E51" s="23"/>
      <c r="F51" s="21"/>
      <c r="G51" s="23"/>
      <c r="H51" s="23"/>
      <c r="I51" s="13"/>
      <c r="J51" s="23"/>
      <c r="K51" s="13"/>
      <c r="L51" s="21"/>
    </row>
    <row r="52" spans="2:12" ht="12.75">
      <c r="B52" t="s">
        <v>60</v>
      </c>
      <c r="C52" s="13">
        <v>11952.924625000001</v>
      </c>
      <c r="F52" s="21"/>
      <c r="I52" s="13"/>
      <c r="K52" s="13"/>
      <c r="L52" s="21"/>
    </row>
    <row r="53" spans="2:12" ht="12.75">
      <c r="B53" s="23" t="s">
        <v>61</v>
      </c>
      <c r="C53" s="13">
        <v>4109.3921175</v>
      </c>
      <c r="E53" s="23"/>
      <c r="F53" s="21"/>
      <c r="G53" s="23"/>
      <c r="H53" s="23"/>
      <c r="I53" s="13"/>
      <c r="J53" s="23"/>
      <c r="K53" s="13"/>
      <c r="L53" s="21"/>
    </row>
    <row r="54" spans="3:12" ht="12.75">
      <c r="C54" s="13"/>
      <c r="F54" s="21"/>
      <c r="I54" s="13"/>
      <c r="K54" s="13"/>
      <c r="L54" s="21"/>
    </row>
    <row r="55" spans="2:12" ht="12.75">
      <c r="B55" s="23" t="s">
        <v>62</v>
      </c>
      <c r="C55" s="13">
        <v>45116.90297525</v>
      </c>
      <c r="E55" s="23"/>
      <c r="F55" s="21"/>
      <c r="G55" s="23"/>
      <c r="H55" s="23"/>
      <c r="I55" s="13"/>
      <c r="J55" s="23"/>
      <c r="K55" s="13"/>
      <c r="L55" s="21"/>
    </row>
    <row r="56" spans="3:12" ht="12.75">
      <c r="C56" s="13"/>
      <c r="F56" s="1"/>
      <c r="I56" s="13"/>
      <c r="L56" s="1"/>
    </row>
    <row r="57" spans="3:12" ht="12.75">
      <c r="C57" s="13"/>
      <c r="F57" s="1"/>
      <c r="I57" s="13"/>
      <c r="L57" s="1"/>
    </row>
    <row r="58" spans="6:12" ht="12.75">
      <c r="F58" s="1"/>
      <c r="I58" s="13"/>
      <c r="L58" s="1"/>
    </row>
    <row r="59" spans="3:12" ht="12.75">
      <c r="C59" s="19"/>
      <c r="F59" s="1"/>
      <c r="I59" s="13"/>
      <c r="L59" s="1"/>
    </row>
    <row r="60" spans="6:12" ht="12.75">
      <c r="F60" s="1"/>
      <c r="I60" s="13"/>
      <c r="L60" s="1"/>
    </row>
    <row r="61" spans="6:12" ht="12.75">
      <c r="F61" s="1"/>
      <c r="I61" s="13"/>
      <c r="L6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50"/>
  <sheetViews>
    <sheetView zoomScalePageLayoutView="0" workbookViewId="0" topLeftCell="A1">
      <selection activeCell="C41" sqref="C41"/>
    </sheetView>
  </sheetViews>
  <sheetFormatPr defaultColWidth="9.00390625" defaultRowHeight="12.75"/>
  <cols>
    <col min="2" max="2" width="25.25390625" style="0" customWidth="1"/>
    <col min="3" max="3" width="22.25390625" style="0" customWidth="1"/>
    <col min="6" max="6" width="19.875" style="0" customWidth="1"/>
    <col min="7" max="7" width="20.75390625" style="0" customWidth="1"/>
    <col min="8" max="8" width="11.25390625" style="0" customWidth="1"/>
    <col min="10" max="10" width="13.375" style="0" customWidth="1"/>
    <col min="11" max="11" width="12.875" style="0" customWidth="1"/>
    <col min="14" max="14" width="12.75390625" style="0" customWidth="1"/>
    <col min="15" max="15" width="11.625" style="0" customWidth="1"/>
  </cols>
  <sheetData>
    <row r="3" spans="2:12" ht="12.75">
      <c r="B3" t="s">
        <v>65</v>
      </c>
      <c r="F3" s="1"/>
      <c r="L3" s="1"/>
    </row>
    <row r="4" spans="2:12" ht="12.75">
      <c r="B4" s="2">
        <v>42036</v>
      </c>
      <c r="F4" s="1"/>
      <c r="I4" s="3"/>
      <c r="L4" s="1"/>
    </row>
    <row r="5" spans="1:7" ht="38.25">
      <c r="A5" s="24" t="s">
        <v>1</v>
      </c>
      <c r="B5" s="24" t="s">
        <v>2</v>
      </c>
      <c r="C5" s="24" t="s">
        <v>3</v>
      </c>
      <c r="D5" s="24" t="s">
        <v>4</v>
      </c>
      <c r="E5" s="24" t="s">
        <v>5</v>
      </c>
      <c r="F5" s="25" t="s">
        <v>6</v>
      </c>
      <c r="G5" s="24" t="s">
        <v>7</v>
      </c>
    </row>
    <row r="6" spans="1:7" ht="12.75">
      <c r="A6" s="4">
        <v>1</v>
      </c>
      <c r="B6" s="4" t="s">
        <v>15</v>
      </c>
      <c r="C6" s="4" t="s">
        <v>16</v>
      </c>
      <c r="D6" s="8"/>
      <c r="E6" s="9">
        <v>0.3</v>
      </c>
      <c r="F6" s="10">
        <v>27000</v>
      </c>
      <c r="G6" s="8">
        <f>F6*E6</f>
        <v>8100</v>
      </c>
    </row>
    <row r="7" spans="1:7" ht="12.75">
      <c r="A7" s="4">
        <f>A6+1</f>
        <v>2</v>
      </c>
      <c r="B7" s="4" t="s">
        <v>66</v>
      </c>
      <c r="C7" s="4" t="s">
        <v>16</v>
      </c>
      <c r="D7" s="8"/>
      <c r="E7" s="9">
        <v>0.3</v>
      </c>
      <c r="F7" s="10"/>
      <c r="G7" s="8">
        <f aca="true" t="shared" si="0" ref="G7:G20">F7*E7</f>
        <v>0</v>
      </c>
    </row>
    <row r="8" spans="1:7" ht="12.75">
      <c r="A8" s="4">
        <f aca="true" t="shared" si="1" ref="A8:A21">A7+1</f>
        <v>3</v>
      </c>
      <c r="B8" s="4" t="s">
        <v>18</v>
      </c>
      <c r="C8" s="4" t="s">
        <v>16</v>
      </c>
      <c r="D8" s="8"/>
      <c r="E8" s="9">
        <v>0.3</v>
      </c>
      <c r="F8" s="10">
        <v>28600</v>
      </c>
      <c r="G8" s="8">
        <f t="shared" si="0"/>
        <v>8580</v>
      </c>
    </row>
    <row r="9" spans="1:7" ht="12.75">
      <c r="A9" s="4">
        <f t="shared" si="1"/>
        <v>4</v>
      </c>
      <c r="B9" s="4" t="s">
        <v>20</v>
      </c>
      <c r="C9" s="4" t="s">
        <v>16</v>
      </c>
      <c r="D9" s="8"/>
      <c r="E9" s="9">
        <v>0.3</v>
      </c>
      <c r="F9" s="10">
        <v>15975</v>
      </c>
      <c r="G9" s="8">
        <f t="shared" si="0"/>
        <v>4792.5</v>
      </c>
    </row>
    <row r="10" spans="1:7" ht="12.75">
      <c r="A10" s="4">
        <f t="shared" si="1"/>
        <v>5</v>
      </c>
      <c r="B10" s="4" t="s">
        <v>21</v>
      </c>
      <c r="C10" s="4" t="s">
        <v>16</v>
      </c>
      <c r="D10" s="8"/>
      <c r="E10" s="9">
        <v>0.3</v>
      </c>
      <c r="F10" s="10">
        <v>23600</v>
      </c>
      <c r="G10" s="8">
        <f t="shared" si="0"/>
        <v>7080</v>
      </c>
    </row>
    <row r="11" spans="1:7" ht="12.75">
      <c r="A11" s="4">
        <f t="shared" si="1"/>
        <v>6</v>
      </c>
      <c r="B11" s="4" t="s">
        <v>22</v>
      </c>
      <c r="C11" s="4" t="s">
        <v>23</v>
      </c>
      <c r="D11" s="8"/>
      <c r="E11" s="9"/>
      <c r="F11" s="10">
        <v>17558</v>
      </c>
      <c r="G11" s="8">
        <f>F11</f>
        <v>17558</v>
      </c>
    </row>
    <row r="12" spans="1:7" ht="12.75">
      <c r="A12" s="4">
        <f t="shared" si="1"/>
        <v>7</v>
      </c>
      <c r="B12" s="4" t="s">
        <v>25</v>
      </c>
      <c r="C12" s="4" t="s">
        <v>16</v>
      </c>
      <c r="D12" s="8"/>
      <c r="E12" s="9">
        <v>0.3</v>
      </c>
      <c r="F12" s="10">
        <v>4350</v>
      </c>
      <c r="G12" s="8">
        <f t="shared" si="0"/>
        <v>1305</v>
      </c>
    </row>
    <row r="13" spans="1:7" ht="12.75">
      <c r="A13" s="4">
        <f t="shared" si="1"/>
        <v>8</v>
      </c>
      <c r="B13" s="4" t="s">
        <v>25</v>
      </c>
      <c r="C13" s="4" t="s">
        <v>26</v>
      </c>
      <c r="D13" s="8"/>
      <c r="E13" s="9">
        <v>0.05</v>
      </c>
      <c r="F13" s="10">
        <v>99525</v>
      </c>
      <c r="G13" s="8">
        <f t="shared" si="0"/>
        <v>4976.25</v>
      </c>
    </row>
    <row r="14" spans="1:7" ht="12.75">
      <c r="A14" s="4">
        <f t="shared" si="1"/>
        <v>9</v>
      </c>
      <c r="B14" s="4" t="s">
        <v>63</v>
      </c>
      <c r="C14" s="4" t="s">
        <v>28</v>
      </c>
      <c r="D14" s="8"/>
      <c r="E14" s="9">
        <v>0.08</v>
      </c>
      <c r="F14" s="10">
        <v>99525</v>
      </c>
      <c r="G14" s="8">
        <f>F14*8%</f>
        <v>7962</v>
      </c>
    </row>
    <row r="15" spans="1:7" ht="12.75">
      <c r="A15" s="4">
        <f t="shared" si="1"/>
        <v>10</v>
      </c>
      <c r="B15" s="4" t="s">
        <v>29</v>
      </c>
      <c r="C15" s="4" t="s">
        <v>30</v>
      </c>
      <c r="D15" s="8"/>
      <c r="E15" s="12">
        <v>0.025</v>
      </c>
      <c r="F15" s="10">
        <v>99525</v>
      </c>
      <c r="G15" s="8">
        <f t="shared" si="0"/>
        <v>2488.125</v>
      </c>
    </row>
    <row r="16" spans="1:7" ht="12.75">
      <c r="A16" s="4">
        <f t="shared" si="1"/>
        <v>11</v>
      </c>
      <c r="B16" s="7" t="s">
        <v>64</v>
      </c>
      <c r="C16" s="4" t="s">
        <v>32</v>
      </c>
      <c r="D16" s="8"/>
      <c r="E16" s="9">
        <v>0.05</v>
      </c>
      <c r="F16" s="10">
        <f>23600+28600</f>
        <v>52200</v>
      </c>
      <c r="G16" s="8">
        <f>F16*E16</f>
        <v>2610</v>
      </c>
    </row>
    <row r="17" spans="1:7" ht="12.75">
      <c r="A17" s="4">
        <f t="shared" si="1"/>
        <v>12</v>
      </c>
      <c r="B17" s="7" t="s">
        <v>33</v>
      </c>
      <c r="C17" s="4" t="s">
        <v>32</v>
      </c>
      <c r="D17" s="8"/>
      <c r="E17" s="9">
        <v>0.05</v>
      </c>
      <c r="F17" s="10">
        <f>27000+15975</f>
        <v>42975</v>
      </c>
      <c r="G17" s="8">
        <f>F17*E17</f>
        <v>2148.75</v>
      </c>
    </row>
    <row r="18" spans="1:7" ht="12.75">
      <c r="A18" s="4">
        <f t="shared" si="1"/>
        <v>13</v>
      </c>
      <c r="B18" s="7" t="s">
        <v>34</v>
      </c>
      <c r="C18" s="4" t="s">
        <v>35</v>
      </c>
      <c r="D18" s="8"/>
      <c r="E18" s="9">
        <v>0.05</v>
      </c>
      <c r="F18" s="10">
        <f>15975+27000+28600+23600</f>
        <v>95175</v>
      </c>
      <c r="G18" s="8">
        <f>F18*E18</f>
        <v>4758.75</v>
      </c>
    </row>
    <row r="19" spans="1:7" ht="25.5">
      <c r="A19" s="4">
        <f t="shared" si="1"/>
        <v>14</v>
      </c>
      <c r="B19" s="7" t="s">
        <v>45</v>
      </c>
      <c r="C19" s="6" t="s">
        <v>46</v>
      </c>
      <c r="D19" s="8"/>
      <c r="E19" s="9"/>
      <c r="F19" s="10"/>
      <c r="G19" s="8">
        <v>3180</v>
      </c>
    </row>
    <row r="20" spans="1:7" ht="12.75">
      <c r="A20" s="4">
        <f t="shared" si="1"/>
        <v>15</v>
      </c>
      <c r="B20" s="7"/>
      <c r="C20" s="4"/>
      <c r="D20" s="8"/>
      <c r="E20" s="9"/>
      <c r="F20" s="10"/>
      <c r="G20" s="8">
        <f t="shared" si="0"/>
        <v>0</v>
      </c>
    </row>
    <row r="21" spans="1:7" ht="12.75">
      <c r="A21" s="4">
        <f t="shared" si="1"/>
        <v>16</v>
      </c>
      <c r="B21" s="7"/>
      <c r="C21" s="4"/>
      <c r="D21" s="8"/>
      <c r="E21" s="9"/>
      <c r="F21" s="10"/>
      <c r="G21" s="8"/>
    </row>
    <row r="22" spans="1:8" ht="12.75">
      <c r="A22" s="4"/>
      <c r="B22" s="4" t="s">
        <v>47</v>
      </c>
      <c r="C22" s="4"/>
      <c r="D22" s="8">
        <v>0</v>
      </c>
      <c r="E22" s="4"/>
      <c r="F22" s="10">
        <f>SUM(F6:F21)</f>
        <v>606008</v>
      </c>
      <c r="G22" s="8">
        <f>SUM(G6:G21)</f>
        <v>75539.375</v>
      </c>
      <c r="H22" s="13"/>
    </row>
    <row r="23" spans="1:8" ht="12.75">
      <c r="A23" s="14"/>
      <c r="B23" s="15" t="s">
        <v>48</v>
      </c>
      <c r="C23" s="14"/>
      <c r="D23" s="16"/>
      <c r="E23" s="14"/>
      <c r="F23" s="17"/>
      <c r="G23" s="16"/>
      <c r="H23" s="13"/>
    </row>
    <row r="24" spans="1:16" ht="12.75">
      <c r="A24" s="14"/>
      <c r="B24" s="15" t="s">
        <v>49</v>
      </c>
      <c r="C24" s="14"/>
      <c r="D24" s="16"/>
      <c r="E24" s="14"/>
      <c r="F24" s="17"/>
      <c r="G24" s="16"/>
      <c r="H24" s="16"/>
      <c r="I24" s="16"/>
      <c r="J24" s="16"/>
      <c r="K24" s="16"/>
      <c r="L24" s="17"/>
      <c r="M24" s="18"/>
      <c r="N24" s="16"/>
      <c r="O24" s="16"/>
      <c r="P24" s="19"/>
    </row>
    <row r="25" spans="1:15" ht="12.75">
      <c r="A25" s="14"/>
      <c r="B25" s="15" t="s">
        <v>50</v>
      </c>
      <c r="C25" s="14"/>
      <c r="D25" s="16"/>
      <c r="E25" s="14"/>
      <c r="F25" s="17"/>
      <c r="G25" s="16"/>
      <c r="H25" s="16"/>
      <c r="I25" s="16"/>
      <c r="J25" s="16"/>
      <c r="K25" s="16"/>
      <c r="L25" s="17"/>
      <c r="M25" s="18"/>
      <c r="N25" s="16"/>
      <c r="O25" s="16"/>
    </row>
    <row r="26" spans="2:13" ht="12.75">
      <c r="B26" s="13"/>
      <c r="D26" s="21"/>
      <c r="E26" s="13"/>
      <c r="F26" s="13"/>
      <c r="G26" s="13"/>
      <c r="H26" s="13"/>
      <c r="I26" s="13"/>
      <c r="J26" s="21"/>
      <c r="K26" s="13"/>
      <c r="L26" s="13"/>
      <c r="M26" s="13"/>
    </row>
    <row r="27" spans="2:13" ht="12.75">
      <c r="B27" s="13"/>
      <c r="D27" s="21"/>
      <c r="E27" s="13"/>
      <c r="F27" s="13"/>
      <c r="G27" s="13"/>
      <c r="I27" s="19"/>
      <c r="J27" s="22"/>
      <c r="M27" s="19"/>
    </row>
    <row r="28" spans="2:10" ht="12.75">
      <c r="B28" s="13"/>
      <c r="D28" s="1"/>
      <c r="I28" s="19"/>
      <c r="J28" s="22"/>
    </row>
    <row r="29" spans="2:10" ht="12.75">
      <c r="B29" s="13"/>
      <c r="C29" s="13"/>
      <c r="D29" s="21"/>
      <c r="E29" s="13"/>
      <c r="F29" s="13"/>
      <c r="G29" s="13"/>
      <c r="H29" s="13"/>
      <c r="I29" s="13"/>
      <c r="J29" s="21"/>
    </row>
    <row r="30" spans="2:10" ht="12.75">
      <c r="B30" s="13"/>
      <c r="C30" s="13"/>
      <c r="D30" s="17"/>
      <c r="E30" s="13"/>
      <c r="F30" s="13"/>
      <c r="G30" s="13"/>
      <c r="H30" s="13"/>
      <c r="I30" s="13"/>
      <c r="J30" s="21"/>
    </row>
    <row r="31" spans="4:10" ht="12.75">
      <c r="D31" s="21"/>
      <c r="G31" s="13"/>
      <c r="I31" s="13"/>
      <c r="J31" s="21"/>
    </row>
    <row r="32" spans="3:10" ht="12.75">
      <c r="C32" s="3"/>
      <c r="D32" s="21"/>
      <c r="E32" s="3"/>
      <c r="F32" s="3"/>
      <c r="G32" s="13"/>
      <c r="H32" s="3"/>
      <c r="I32" s="13"/>
      <c r="J32" s="21"/>
    </row>
    <row r="33" spans="4:10" ht="12.75">
      <c r="D33" s="21"/>
      <c r="G33" s="13"/>
      <c r="I33" s="13"/>
      <c r="J33" s="21"/>
    </row>
    <row r="34" spans="4:10" ht="12.75">
      <c r="D34" s="21"/>
      <c r="E34" s="23"/>
      <c r="F34" s="23" t="s">
        <v>56</v>
      </c>
      <c r="G34" s="13"/>
      <c r="H34" s="23"/>
      <c r="I34" s="13"/>
      <c r="J34" s="21"/>
    </row>
    <row r="35" spans="4:10" ht="12.75">
      <c r="D35" s="21"/>
      <c r="G35" s="13"/>
      <c r="I35" s="13"/>
      <c r="J35" s="21"/>
    </row>
    <row r="36" spans="3:10" ht="12.75">
      <c r="C36" s="3"/>
      <c r="D36" s="21"/>
      <c r="E36" s="3"/>
      <c r="F36" s="3"/>
      <c r="G36" s="13"/>
      <c r="H36" s="3"/>
      <c r="I36" s="13"/>
      <c r="J36" s="21"/>
    </row>
    <row r="37" spans="4:10" ht="12.75">
      <c r="D37" s="21"/>
      <c r="G37" s="13"/>
      <c r="I37" s="13"/>
      <c r="J37" s="21"/>
    </row>
    <row r="38" spans="3:10" ht="12.75">
      <c r="C38" s="23"/>
      <c r="D38" s="21"/>
      <c r="E38" s="23"/>
      <c r="F38" s="23"/>
      <c r="G38" s="13"/>
      <c r="H38" s="23"/>
      <c r="I38" s="13"/>
      <c r="J38" s="21"/>
    </row>
    <row r="39" spans="4:10" ht="12.75">
      <c r="D39" s="21"/>
      <c r="G39" s="13"/>
      <c r="I39" s="13"/>
      <c r="J39" s="21"/>
    </row>
    <row r="40" spans="3:10" ht="12.75">
      <c r="C40" s="23"/>
      <c r="D40" s="21"/>
      <c r="E40" s="23"/>
      <c r="F40" s="23"/>
      <c r="G40" s="13"/>
      <c r="H40" s="23"/>
      <c r="I40" s="13"/>
      <c r="J40" s="21"/>
    </row>
    <row r="41" spans="4:10" ht="12.75">
      <c r="D41" s="21"/>
      <c r="G41" s="13"/>
      <c r="I41" s="13"/>
      <c r="J41" s="21"/>
    </row>
    <row r="42" spans="3:10" ht="12.75">
      <c r="C42" s="23"/>
      <c r="D42" s="21"/>
      <c r="E42" s="23"/>
      <c r="F42" s="23"/>
      <c r="G42" s="13"/>
      <c r="H42" s="23"/>
      <c r="I42" s="13"/>
      <c r="J42" s="21"/>
    </row>
    <row r="43" spans="4:10" ht="12.75">
      <c r="D43" s="21"/>
      <c r="G43" s="13"/>
      <c r="I43" s="13"/>
      <c r="J43" s="21"/>
    </row>
    <row r="44" spans="3:10" ht="12.75">
      <c r="C44" s="23"/>
      <c r="D44" s="21"/>
      <c r="E44" s="23"/>
      <c r="F44" s="23"/>
      <c r="G44" s="13"/>
      <c r="H44" s="23"/>
      <c r="I44" s="13"/>
      <c r="J44" s="21"/>
    </row>
    <row r="45" spans="4:10" ht="12.75">
      <c r="D45" s="1"/>
      <c r="G45" s="13"/>
      <c r="J45" s="1"/>
    </row>
    <row r="46" spans="4:10" ht="12.75">
      <c r="D46" s="1"/>
      <c r="G46" s="13"/>
      <c r="J46" s="1"/>
    </row>
    <row r="47" spans="4:10" ht="12.75">
      <c r="D47" s="1"/>
      <c r="G47" s="13"/>
      <c r="J47" s="1"/>
    </row>
    <row r="48" spans="4:10" ht="12.75">
      <c r="D48" s="1"/>
      <c r="G48" s="13"/>
      <c r="J48" s="1"/>
    </row>
    <row r="49" spans="4:10" ht="12.75">
      <c r="D49" s="1"/>
      <c r="G49" s="13"/>
      <c r="J49" s="1"/>
    </row>
    <row r="50" spans="4:10" ht="12.75">
      <c r="D50" s="1"/>
      <c r="G50" s="13"/>
      <c r="J50" s="1"/>
    </row>
  </sheetData>
  <sheetProtection/>
  <printOptions/>
  <pageMargins left="0.75" right="0.2" top="0.53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50"/>
  <sheetViews>
    <sheetView zoomScalePageLayoutView="0" workbookViewId="0" topLeftCell="A1">
      <selection activeCell="J14" sqref="J14"/>
    </sheetView>
  </sheetViews>
  <sheetFormatPr defaultColWidth="9.00390625" defaultRowHeight="12.75"/>
  <cols>
    <col min="2" max="2" width="25.25390625" style="0" customWidth="1"/>
    <col min="3" max="3" width="22.25390625" style="0" customWidth="1"/>
    <col min="6" max="6" width="19.875" style="0" customWidth="1"/>
    <col min="7" max="7" width="20.75390625" style="0" customWidth="1"/>
    <col min="8" max="8" width="11.25390625" style="0" customWidth="1"/>
    <col min="10" max="10" width="13.375" style="0" customWidth="1"/>
    <col min="11" max="11" width="12.875" style="0" customWidth="1"/>
    <col min="14" max="14" width="12.75390625" style="0" customWidth="1"/>
    <col min="15" max="15" width="11.625" style="0" customWidth="1"/>
  </cols>
  <sheetData>
    <row r="3" spans="2:12" ht="12.75">
      <c r="B3" t="s">
        <v>65</v>
      </c>
      <c r="F3" s="1"/>
      <c r="L3" s="1"/>
    </row>
    <row r="4" spans="2:12" ht="12.75">
      <c r="B4" s="2">
        <v>42064</v>
      </c>
      <c r="F4" s="1"/>
      <c r="I4" s="3"/>
      <c r="L4" s="1"/>
    </row>
    <row r="5" spans="1:7" ht="38.25">
      <c r="A5" s="24" t="s">
        <v>1</v>
      </c>
      <c r="B5" s="24" t="s">
        <v>2</v>
      </c>
      <c r="C5" s="24" t="s">
        <v>3</v>
      </c>
      <c r="D5" s="24" t="s">
        <v>4</v>
      </c>
      <c r="E5" s="24" t="s">
        <v>5</v>
      </c>
      <c r="F5" s="25" t="s">
        <v>6</v>
      </c>
      <c r="G5" s="24" t="s">
        <v>7</v>
      </c>
    </row>
    <row r="6" spans="1:7" ht="12.75">
      <c r="A6" s="4">
        <v>1</v>
      </c>
      <c r="B6" s="4" t="s">
        <v>15</v>
      </c>
      <c r="C6" s="4" t="s">
        <v>16</v>
      </c>
      <c r="D6" s="8"/>
      <c r="E6" s="9">
        <v>0.3</v>
      </c>
      <c r="F6" s="10">
        <v>29125</v>
      </c>
      <c r="G6" s="8">
        <f>F6*E6</f>
        <v>8737.5</v>
      </c>
    </row>
    <row r="7" spans="1:7" ht="12.75">
      <c r="A7" s="4">
        <f>A6+1</f>
        <v>2</v>
      </c>
      <c r="B7" s="4" t="s">
        <v>66</v>
      </c>
      <c r="C7" s="4" t="s">
        <v>16</v>
      </c>
      <c r="D7" s="8"/>
      <c r="E7" s="9">
        <v>0.3</v>
      </c>
      <c r="F7" s="10"/>
      <c r="G7" s="8">
        <f aca="true" t="shared" si="0" ref="G7:G20">F7*E7</f>
        <v>0</v>
      </c>
    </row>
    <row r="8" spans="1:7" ht="12.75">
      <c r="A8" s="4">
        <f aca="true" t="shared" si="1" ref="A8:A21">A7+1</f>
        <v>3</v>
      </c>
      <c r="B8" s="4" t="s">
        <v>18</v>
      </c>
      <c r="C8" s="4" t="s">
        <v>16</v>
      </c>
      <c r="D8" s="8"/>
      <c r="E8" s="9">
        <v>0.3</v>
      </c>
      <c r="F8" s="10">
        <v>27025</v>
      </c>
      <c r="G8" s="8">
        <f t="shared" si="0"/>
        <v>8107.5</v>
      </c>
    </row>
    <row r="9" spans="1:7" ht="12.75">
      <c r="A9" s="4">
        <f t="shared" si="1"/>
        <v>4</v>
      </c>
      <c r="B9" s="4" t="s">
        <v>20</v>
      </c>
      <c r="C9" s="4" t="s">
        <v>16</v>
      </c>
      <c r="D9" s="8"/>
      <c r="E9" s="9">
        <v>0.3</v>
      </c>
      <c r="F9" s="10">
        <v>18350</v>
      </c>
      <c r="G9" s="8">
        <f t="shared" si="0"/>
        <v>5505</v>
      </c>
    </row>
    <row r="10" spans="1:7" ht="12.75">
      <c r="A10" s="4">
        <f t="shared" si="1"/>
        <v>5</v>
      </c>
      <c r="B10" s="4" t="s">
        <v>21</v>
      </c>
      <c r="C10" s="4" t="s">
        <v>16</v>
      </c>
      <c r="D10" s="8"/>
      <c r="E10" s="9">
        <v>0.3</v>
      </c>
      <c r="F10" s="10">
        <v>20850</v>
      </c>
      <c r="G10" s="8">
        <f t="shared" si="0"/>
        <v>6255</v>
      </c>
    </row>
    <row r="11" spans="1:7" ht="12.75">
      <c r="A11" s="4">
        <f t="shared" si="1"/>
        <v>6</v>
      </c>
      <c r="B11" s="4" t="s">
        <v>22</v>
      </c>
      <c r="C11" s="4" t="s">
        <v>23</v>
      </c>
      <c r="D11" s="8"/>
      <c r="E11" s="9"/>
      <c r="F11" s="10">
        <v>13377.52</v>
      </c>
      <c r="G11" s="8">
        <f>F11</f>
        <v>13377.52</v>
      </c>
    </row>
    <row r="12" spans="1:7" ht="12.75">
      <c r="A12" s="4">
        <f t="shared" si="1"/>
        <v>7</v>
      </c>
      <c r="B12" s="4" t="s">
        <v>25</v>
      </c>
      <c r="C12" s="4" t="s">
        <v>16</v>
      </c>
      <c r="D12" s="8"/>
      <c r="E12" s="9">
        <v>0.3</v>
      </c>
      <c r="F12" s="10">
        <v>3450</v>
      </c>
      <c r="G12" s="8">
        <f t="shared" si="0"/>
        <v>1035</v>
      </c>
    </row>
    <row r="13" spans="1:7" ht="12.75">
      <c r="A13" s="4">
        <f t="shared" si="1"/>
        <v>8</v>
      </c>
      <c r="B13" s="4" t="s">
        <v>25</v>
      </c>
      <c r="C13" s="4" t="s">
        <v>26</v>
      </c>
      <c r="D13" s="8"/>
      <c r="E13" s="9">
        <v>0.05</v>
      </c>
      <c r="F13" s="10">
        <v>98800</v>
      </c>
      <c r="G13" s="8">
        <f t="shared" si="0"/>
        <v>4940</v>
      </c>
    </row>
    <row r="14" spans="1:7" ht="12.75">
      <c r="A14" s="4">
        <f t="shared" si="1"/>
        <v>9</v>
      </c>
      <c r="B14" s="4" t="s">
        <v>67</v>
      </c>
      <c r="C14" s="4" t="s">
        <v>28</v>
      </c>
      <c r="D14" s="8"/>
      <c r="E14" s="9">
        <v>0.08</v>
      </c>
      <c r="F14" s="10">
        <v>98800</v>
      </c>
      <c r="G14" s="8">
        <f>F14*8%</f>
        <v>7904</v>
      </c>
    </row>
    <row r="15" spans="1:7" ht="12.75">
      <c r="A15" s="4">
        <f t="shared" si="1"/>
        <v>10</v>
      </c>
      <c r="B15" s="4" t="s">
        <v>29</v>
      </c>
      <c r="C15" s="4" t="s">
        <v>30</v>
      </c>
      <c r="D15" s="8"/>
      <c r="E15" s="12">
        <v>0.025</v>
      </c>
      <c r="F15" s="10">
        <v>98800</v>
      </c>
      <c r="G15" s="8">
        <f t="shared" si="0"/>
        <v>2470</v>
      </c>
    </row>
    <row r="16" spans="1:7" ht="12.75">
      <c r="A16" s="4">
        <f t="shared" si="1"/>
        <v>11</v>
      </c>
      <c r="B16" s="7" t="s">
        <v>64</v>
      </c>
      <c r="C16" s="4" t="s">
        <v>32</v>
      </c>
      <c r="D16" s="8"/>
      <c r="E16" s="9">
        <v>0.05</v>
      </c>
      <c r="F16" s="10">
        <f>27025+20850</f>
        <v>47875</v>
      </c>
      <c r="G16" s="8">
        <f>F16*E16</f>
        <v>2393.75</v>
      </c>
    </row>
    <row r="17" spans="1:7" ht="12.75">
      <c r="A17" s="4">
        <f t="shared" si="1"/>
        <v>12</v>
      </c>
      <c r="B17" s="7" t="s">
        <v>33</v>
      </c>
      <c r="C17" s="4" t="s">
        <v>32</v>
      </c>
      <c r="D17" s="8"/>
      <c r="E17" s="9">
        <v>0.05</v>
      </c>
      <c r="F17" s="10">
        <f>18350+29125</f>
        <v>47475</v>
      </c>
      <c r="G17" s="8">
        <f>F17*E17</f>
        <v>2373.75</v>
      </c>
    </row>
    <row r="18" spans="1:7" ht="12.75">
      <c r="A18" s="4">
        <f t="shared" si="1"/>
        <v>13</v>
      </c>
      <c r="B18" s="7" t="s">
        <v>34</v>
      </c>
      <c r="C18" s="4" t="s">
        <v>35</v>
      </c>
      <c r="D18" s="8"/>
      <c r="E18" s="9">
        <v>0.05</v>
      </c>
      <c r="F18" s="10">
        <f>18350+29125+27025+20850</f>
        <v>95350</v>
      </c>
      <c r="G18" s="8">
        <f>F18*E18</f>
        <v>4767.5</v>
      </c>
    </row>
    <row r="19" spans="1:7" ht="25.5">
      <c r="A19" s="4">
        <f t="shared" si="1"/>
        <v>14</v>
      </c>
      <c r="B19" s="7" t="s">
        <v>45</v>
      </c>
      <c r="C19" s="6" t="s">
        <v>46</v>
      </c>
      <c r="D19" s="8"/>
      <c r="E19" s="9"/>
      <c r="F19" s="10">
        <v>2422.85</v>
      </c>
      <c r="G19" s="8">
        <v>2422.85</v>
      </c>
    </row>
    <row r="20" spans="1:7" ht="12.75">
      <c r="A20" s="4">
        <f t="shared" si="1"/>
        <v>15</v>
      </c>
      <c r="B20" s="7"/>
      <c r="C20" s="4"/>
      <c r="D20" s="8"/>
      <c r="E20" s="9"/>
      <c r="F20" s="10"/>
      <c r="G20" s="8">
        <f t="shared" si="0"/>
        <v>0</v>
      </c>
    </row>
    <row r="21" spans="1:7" ht="12.75">
      <c r="A21" s="4">
        <f t="shared" si="1"/>
        <v>16</v>
      </c>
      <c r="B21" s="7"/>
      <c r="C21" s="4"/>
      <c r="D21" s="8"/>
      <c r="E21" s="9"/>
      <c r="F21" s="10"/>
      <c r="G21" s="8"/>
    </row>
    <row r="22" spans="1:8" ht="12.75">
      <c r="A22" s="4"/>
      <c r="B22" s="4" t="s">
        <v>47</v>
      </c>
      <c r="C22" s="4"/>
      <c r="D22" s="8">
        <v>0</v>
      </c>
      <c r="E22" s="4"/>
      <c r="F22" s="10">
        <f>SUM(F6:F21)</f>
        <v>601700.37</v>
      </c>
      <c r="G22" s="8">
        <f>SUM(G6:G21)</f>
        <v>70289.37000000001</v>
      </c>
      <c r="H22" s="13"/>
    </row>
    <row r="23" spans="1:8" ht="12.75">
      <c r="A23" s="14"/>
      <c r="B23" s="15" t="s">
        <v>68</v>
      </c>
      <c r="C23" s="14"/>
      <c r="D23" s="16"/>
      <c r="E23" s="14"/>
      <c r="F23" s="17"/>
      <c r="G23" s="16"/>
      <c r="H23" s="13"/>
    </row>
    <row r="24" spans="1:16" ht="12.75">
      <c r="A24" s="14"/>
      <c r="B24" s="15" t="s">
        <v>49</v>
      </c>
      <c r="C24" s="14"/>
      <c r="D24" s="16"/>
      <c r="E24" s="14"/>
      <c r="F24" s="17"/>
      <c r="G24" s="16"/>
      <c r="H24" s="16"/>
      <c r="I24" s="16"/>
      <c r="J24" s="16"/>
      <c r="K24" s="16"/>
      <c r="L24" s="17"/>
      <c r="M24" s="18"/>
      <c r="N24" s="16"/>
      <c r="O24" s="16"/>
      <c r="P24" s="19"/>
    </row>
    <row r="25" spans="1:15" ht="12.75">
      <c r="A25" s="14"/>
      <c r="B25" s="15" t="s">
        <v>69</v>
      </c>
      <c r="C25" s="14"/>
      <c r="D25" s="16"/>
      <c r="E25" s="14"/>
      <c r="F25" s="17"/>
      <c r="G25" s="16"/>
      <c r="H25" s="16"/>
      <c r="I25" s="16"/>
      <c r="J25" s="16"/>
      <c r="K25" s="16"/>
      <c r="L25" s="17"/>
      <c r="M25" s="18"/>
      <c r="N25" s="16"/>
      <c r="O25" s="16"/>
    </row>
    <row r="26" spans="2:13" ht="12.75">
      <c r="B26" s="13"/>
      <c r="D26" s="21"/>
      <c r="E26" s="13"/>
      <c r="F26" s="13"/>
      <c r="G26" s="13"/>
      <c r="H26" s="13"/>
      <c r="I26" s="13"/>
      <c r="J26" s="21"/>
      <c r="K26" s="13"/>
      <c r="L26" s="13"/>
      <c r="M26" s="13"/>
    </row>
    <row r="27" spans="2:13" ht="12.75">
      <c r="B27" s="13"/>
      <c r="D27" s="21"/>
      <c r="E27" s="13"/>
      <c r="F27" s="13"/>
      <c r="G27" s="13"/>
      <c r="I27" s="19"/>
      <c r="J27" s="22"/>
      <c r="M27" s="19"/>
    </row>
    <row r="28" spans="2:10" ht="12.75">
      <c r="B28" s="13"/>
      <c r="D28" s="1"/>
      <c r="I28" s="19"/>
      <c r="J28" s="22"/>
    </row>
    <row r="29" spans="2:10" ht="12.75">
      <c r="B29" s="13"/>
      <c r="C29" s="13"/>
      <c r="D29" s="21"/>
      <c r="E29" s="13"/>
      <c r="F29" s="13"/>
      <c r="G29" s="13"/>
      <c r="H29" s="13"/>
      <c r="I29" s="13"/>
      <c r="J29" s="21"/>
    </row>
    <row r="30" spans="2:10" ht="12.75">
      <c r="B30" s="13"/>
      <c r="C30" s="13"/>
      <c r="D30" s="17"/>
      <c r="E30" s="13"/>
      <c r="F30" s="13"/>
      <c r="G30" s="13"/>
      <c r="H30" s="13"/>
      <c r="I30" s="13"/>
      <c r="J30" s="21"/>
    </row>
    <row r="31" spans="4:10" ht="12.75">
      <c r="D31" s="21"/>
      <c r="G31" s="13"/>
      <c r="I31" s="13"/>
      <c r="J31" s="21"/>
    </row>
    <row r="32" spans="3:10" ht="12.75">
      <c r="C32" s="3"/>
      <c r="D32" s="21"/>
      <c r="E32" s="3"/>
      <c r="F32" s="3"/>
      <c r="G32" s="13"/>
      <c r="H32" s="3"/>
      <c r="I32" s="13"/>
      <c r="J32" s="21"/>
    </row>
    <row r="33" spans="4:10" ht="12.75">
      <c r="D33" s="21"/>
      <c r="G33" s="13"/>
      <c r="I33" s="13"/>
      <c r="J33" s="21"/>
    </row>
    <row r="34" spans="4:10" ht="12.75">
      <c r="D34" s="21"/>
      <c r="E34" s="23"/>
      <c r="F34" s="23" t="s">
        <v>56</v>
      </c>
      <c r="G34" s="13"/>
      <c r="H34" s="23"/>
      <c r="I34" s="13"/>
      <c r="J34" s="21"/>
    </row>
    <row r="35" spans="4:10" ht="12.75">
      <c r="D35" s="21"/>
      <c r="G35" s="13"/>
      <c r="I35" s="13"/>
      <c r="J35" s="21"/>
    </row>
    <row r="36" spans="3:10" ht="12.75">
      <c r="C36" s="3"/>
      <c r="D36" s="21"/>
      <c r="E36" s="3"/>
      <c r="F36" s="3"/>
      <c r="G36" s="13"/>
      <c r="H36" s="3"/>
      <c r="I36" s="13"/>
      <c r="J36" s="21"/>
    </row>
    <row r="37" spans="4:10" ht="12.75">
      <c r="D37" s="21"/>
      <c r="G37" s="13"/>
      <c r="I37" s="13"/>
      <c r="J37" s="21"/>
    </row>
    <row r="38" spans="3:10" ht="12.75">
      <c r="C38" s="23"/>
      <c r="D38" s="21"/>
      <c r="E38" s="23"/>
      <c r="F38" s="23"/>
      <c r="G38" s="13"/>
      <c r="H38" s="23"/>
      <c r="I38" s="13"/>
      <c r="J38" s="21"/>
    </row>
    <row r="39" spans="4:10" ht="12.75">
      <c r="D39" s="21"/>
      <c r="G39" s="13"/>
      <c r="I39" s="13"/>
      <c r="J39" s="21"/>
    </row>
    <row r="40" spans="3:10" ht="12.75">
      <c r="C40" s="23"/>
      <c r="D40" s="21"/>
      <c r="E40" s="23"/>
      <c r="F40" s="23"/>
      <c r="G40" s="13"/>
      <c r="H40" s="23"/>
      <c r="I40" s="13"/>
      <c r="J40" s="21"/>
    </row>
    <row r="41" spans="4:10" ht="12.75">
      <c r="D41" s="21"/>
      <c r="G41" s="13"/>
      <c r="I41" s="13"/>
      <c r="J41" s="21"/>
    </row>
    <row r="42" spans="3:10" ht="12.75">
      <c r="C42" s="23"/>
      <c r="D42" s="21"/>
      <c r="E42" s="23"/>
      <c r="F42" s="23"/>
      <c r="G42" s="13"/>
      <c r="H42" s="23"/>
      <c r="I42" s="13"/>
      <c r="J42" s="21"/>
    </row>
    <row r="43" spans="4:10" ht="12.75">
      <c r="D43" s="21"/>
      <c r="G43" s="13"/>
      <c r="I43" s="13"/>
      <c r="J43" s="21"/>
    </row>
    <row r="44" spans="3:10" ht="12.75">
      <c r="C44" s="23"/>
      <c r="D44" s="21"/>
      <c r="E44" s="23"/>
      <c r="F44" s="23"/>
      <c r="G44" s="13"/>
      <c r="H44" s="23"/>
      <c r="I44" s="13"/>
      <c r="J44" s="21"/>
    </row>
    <row r="45" spans="4:10" ht="12.75">
      <c r="D45" s="1"/>
      <c r="G45" s="13"/>
      <c r="J45" s="1"/>
    </row>
    <row r="46" spans="4:10" ht="12.75">
      <c r="D46" s="1"/>
      <c r="G46" s="13"/>
      <c r="J46" s="1"/>
    </row>
    <row r="47" spans="4:10" ht="12.75">
      <c r="D47" s="1"/>
      <c r="G47" s="13"/>
      <c r="J47" s="1"/>
    </row>
    <row r="48" spans="4:10" ht="12.75">
      <c r="D48" s="1"/>
      <c r="G48" s="13"/>
      <c r="J48" s="1"/>
    </row>
    <row r="49" spans="4:10" ht="12.75">
      <c r="D49" s="1"/>
      <c r="G49" s="13"/>
      <c r="J49" s="1"/>
    </row>
    <row r="50" spans="4:10" ht="12.75">
      <c r="D50" s="1"/>
      <c r="G50" s="13"/>
      <c r="J50" s="1"/>
    </row>
  </sheetData>
  <sheetProtection/>
  <printOptions/>
  <pageMargins left="0.7874015748031497" right="0.79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6"/>
  <sheetViews>
    <sheetView tabSelected="1" zoomScalePageLayoutView="0" workbookViewId="0" topLeftCell="A1">
      <selection activeCell="R7" sqref="R7"/>
    </sheetView>
  </sheetViews>
  <sheetFormatPr defaultColWidth="9.00390625" defaultRowHeight="12.75"/>
  <cols>
    <col min="4" max="4" width="13.375" style="0" bestFit="1" customWidth="1"/>
    <col min="7" max="7" width="17.625" style="0" customWidth="1"/>
    <col min="9" max="9" width="13.375" style="0" bestFit="1" customWidth="1"/>
    <col min="13" max="13" width="15.75390625" style="0" customWidth="1"/>
    <col min="22" max="22" width="16.375" style="0" customWidth="1"/>
  </cols>
  <sheetData>
    <row r="2" spans="1:22" ht="13.5">
      <c r="A2" s="143" t="s">
        <v>154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3" spans="1:22" ht="18.75">
      <c r="A3" s="145" t="s">
        <v>76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</row>
    <row r="4" spans="1:22" ht="12.75">
      <c r="A4" s="46"/>
      <c r="B4" s="48"/>
      <c r="C4" s="48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  <c r="T4" s="46"/>
      <c r="U4" s="46"/>
      <c r="V4" s="49"/>
    </row>
    <row r="5" spans="1:22" ht="12.75">
      <c r="A5" s="50"/>
      <c r="B5" s="51"/>
      <c r="C5" s="51"/>
      <c r="D5" s="50"/>
      <c r="E5" s="50"/>
      <c r="F5" s="146" t="s">
        <v>79</v>
      </c>
      <c r="G5" s="146"/>
      <c r="H5" s="146"/>
      <c r="I5" s="52"/>
      <c r="J5" s="52"/>
      <c r="K5" s="52"/>
      <c r="L5" s="52"/>
      <c r="M5" s="53"/>
      <c r="N5" s="147" t="s">
        <v>107</v>
      </c>
      <c r="O5" s="147"/>
      <c r="P5" s="147"/>
      <c r="Q5" s="103"/>
      <c r="R5" s="148" t="s">
        <v>108</v>
      </c>
      <c r="S5" s="149"/>
      <c r="T5" s="150"/>
      <c r="U5" s="45"/>
      <c r="V5" s="50"/>
    </row>
    <row r="6" spans="1:22" ht="63.75">
      <c r="A6" s="55" t="s">
        <v>70</v>
      </c>
      <c r="B6" s="55" t="s">
        <v>116</v>
      </c>
      <c r="C6" s="55" t="s">
        <v>104</v>
      </c>
      <c r="D6" s="55" t="s">
        <v>77</v>
      </c>
      <c r="E6" s="55" t="s">
        <v>4</v>
      </c>
      <c r="F6" s="55" t="s">
        <v>115</v>
      </c>
      <c r="G6" s="55" t="s">
        <v>81</v>
      </c>
      <c r="H6" s="55" t="s">
        <v>109</v>
      </c>
      <c r="I6" s="55" t="s">
        <v>110</v>
      </c>
      <c r="J6" s="55" t="s">
        <v>75</v>
      </c>
      <c r="K6" s="56" t="s">
        <v>72</v>
      </c>
      <c r="L6" s="56" t="s">
        <v>92</v>
      </c>
      <c r="M6" s="110" t="s">
        <v>91</v>
      </c>
      <c r="N6" s="55" t="s">
        <v>83</v>
      </c>
      <c r="O6" s="55" t="s">
        <v>81</v>
      </c>
      <c r="P6" s="112" t="s">
        <v>93</v>
      </c>
      <c r="Q6" s="55" t="s">
        <v>110</v>
      </c>
      <c r="R6" s="55" t="s">
        <v>83</v>
      </c>
      <c r="S6" s="55" t="s">
        <v>81</v>
      </c>
      <c r="T6" s="115" t="s">
        <v>93</v>
      </c>
      <c r="U6" s="55" t="s">
        <v>110</v>
      </c>
      <c r="V6" s="55" t="s">
        <v>96</v>
      </c>
    </row>
    <row r="7" spans="1:22" ht="15.75">
      <c r="A7" s="68" t="s">
        <v>120</v>
      </c>
      <c r="B7" s="132">
        <v>64</v>
      </c>
      <c r="C7" s="132">
        <v>13</v>
      </c>
      <c r="D7" s="132">
        <v>5</v>
      </c>
      <c r="E7" s="133"/>
      <c r="F7" s="134">
        <v>7</v>
      </c>
      <c r="G7" s="60">
        <f>D7*F7</f>
        <v>35</v>
      </c>
      <c r="H7" s="63">
        <v>0</v>
      </c>
      <c r="I7" s="64">
        <f>B7*F7*J7/K7*L7*H7</f>
        <v>0</v>
      </c>
      <c r="J7" s="80">
        <v>21.5</v>
      </c>
      <c r="K7" s="66">
        <v>5</v>
      </c>
      <c r="L7" s="66">
        <v>8</v>
      </c>
      <c r="M7" s="111">
        <f>B7*F7*J7/K7*L7</f>
        <v>15411.2</v>
      </c>
      <c r="N7" s="87">
        <v>3.5</v>
      </c>
      <c r="O7" s="65">
        <f aca="true" t="shared" si="0" ref="O7:O14">N7*D7</f>
        <v>17.5</v>
      </c>
      <c r="P7" s="113">
        <f>B7*N7</f>
        <v>224</v>
      </c>
      <c r="Q7" s="67">
        <f aca="true" t="shared" si="1" ref="Q7:Q17">P7*H7</f>
        <v>0</v>
      </c>
      <c r="R7" s="65">
        <v>0</v>
      </c>
      <c r="S7" s="65">
        <v>0</v>
      </c>
      <c r="T7" s="116">
        <f aca="true" t="shared" si="2" ref="T7:T17">S7*R7</f>
        <v>0</v>
      </c>
      <c r="U7" s="50">
        <f aca="true" t="shared" si="3" ref="U7:U17">T7*H7</f>
        <v>0</v>
      </c>
      <c r="V7" s="65"/>
    </row>
    <row r="8" spans="1:22" ht="15.75">
      <c r="A8" s="59" t="s">
        <v>97</v>
      </c>
      <c r="B8" s="135">
        <v>32</v>
      </c>
      <c r="C8" s="135">
        <v>11</v>
      </c>
      <c r="D8" s="135">
        <v>3</v>
      </c>
      <c r="E8" s="136"/>
      <c r="F8" s="137">
        <v>14</v>
      </c>
      <c r="G8" s="60">
        <f aca="true" t="shared" si="4" ref="G7:G17">D8*F8</f>
        <v>42</v>
      </c>
      <c r="H8" s="63">
        <v>0</v>
      </c>
      <c r="I8" s="64">
        <f aca="true" t="shared" si="5" ref="I8:I14">B8*F8*J8/K8*L8*H8</f>
        <v>0</v>
      </c>
      <c r="J8" s="80">
        <v>21.5</v>
      </c>
      <c r="K8" s="66">
        <v>5</v>
      </c>
      <c r="L8" s="66">
        <v>8</v>
      </c>
      <c r="M8" s="111">
        <f aca="true" t="shared" si="6" ref="M8:M14">B8*F8*J8/K8*L8</f>
        <v>15411.2</v>
      </c>
      <c r="N8" s="87">
        <v>10</v>
      </c>
      <c r="O8" s="65">
        <f t="shared" si="0"/>
        <v>30</v>
      </c>
      <c r="P8" s="114">
        <f>B8*N8</f>
        <v>320</v>
      </c>
      <c r="Q8" s="71">
        <f t="shared" si="1"/>
        <v>0</v>
      </c>
      <c r="R8" s="65">
        <v>28</v>
      </c>
      <c r="S8" s="65">
        <v>84</v>
      </c>
      <c r="T8" s="116">
        <f t="shared" si="2"/>
        <v>2352</v>
      </c>
      <c r="U8" s="50">
        <f t="shared" si="3"/>
        <v>0</v>
      </c>
      <c r="V8" s="65"/>
    </row>
    <row r="9" spans="1:22" ht="15.75">
      <c r="A9" s="68" t="s">
        <v>121</v>
      </c>
      <c r="B9" s="135">
        <v>25</v>
      </c>
      <c r="C9" s="135">
        <v>13</v>
      </c>
      <c r="D9" s="135">
        <v>2</v>
      </c>
      <c r="E9" s="136"/>
      <c r="F9" s="137">
        <v>14</v>
      </c>
      <c r="G9" s="60">
        <f t="shared" si="4"/>
        <v>28</v>
      </c>
      <c r="H9" s="63">
        <v>0</v>
      </c>
      <c r="I9" s="64">
        <f t="shared" si="5"/>
        <v>0</v>
      </c>
      <c r="J9" s="80">
        <v>21.5</v>
      </c>
      <c r="K9" s="66">
        <v>5</v>
      </c>
      <c r="L9" s="66">
        <v>8</v>
      </c>
      <c r="M9" s="111">
        <f t="shared" si="6"/>
        <v>12040</v>
      </c>
      <c r="N9" s="87">
        <v>10</v>
      </c>
      <c r="O9" s="65">
        <f t="shared" si="0"/>
        <v>20</v>
      </c>
      <c r="P9" s="114">
        <f>B9*N9</f>
        <v>250</v>
      </c>
      <c r="Q9" s="71">
        <f t="shared" si="1"/>
        <v>0</v>
      </c>
      <c r="R9" s="65">
        <v>28</v>
      </c>
      <c r="S9" s="65">
        <f>R9*D9</f>
        <v>56</v>
      </c>
      <c r="T9" s="116">
        <f t="shared" si="2"/>
        <v>1568</v>
      </c>
      <c r="U9" s="50">
        <f t="shared" si="3"/>
        <v>0</v>
      </c>
      <c r="V9" s="65"/>
    </row>
    <row r="10" spans="1:22" ht="15.75">
      <c r="A10" s="68" t="s">
        <v>113</v>
      </c>
      <c r="B10" s="135">
        <v>28</v>
      </c>
      <c r="C10" s="135">
        <v>9</v>
      </c>
      <c r="D10" s="135">
        <v>3</v>
      </c>
      <c r="E10" s="136"/>
      <c r="F10" s="137">
        <v>14</v>
      </c>
      <c r="G10" s="60">
        <f t="shared" si="4"/>
        <v>42</v>
      </c>
      <c r="H10" s="63">
        <v>0</v>
      </c>
      <c r="I10" s="64">
        <f t="shared" si="5"/>
        <v>0</v>
      </c>
      <c r="J10" s="80">
        <v>21.5</v>
      </c>
      <c r="K10" s="66">
        <v>5</v>
      </c>
      <c r="L10" s="66">
        <v>8</v>
      </c>
      <c r="M10" s="111">
        <f t="shared" si="6"/>
        <v>13484.8</v>
      </c>
      <c r="N10" s="87">
        <v>10</v>
      </c>
      <c r="O10" s="65">
        <f t="shared" si="0"/>
        <v>30</v>
      </c>
      <c r="P10" s="114">
        <f>B10*N10</f>
        <v>280</v>
      </c>
      <c r="Q10" s="71">
        <f t="shared" si="1"/>
        <v>0</v>
      </c>
      <c r="R10" s="65">
        <v>28</v>
      </c>
      <c r="S10" s="65">
        <f aca="true" t="shared" si="7" ref="S10:S17">R10*D10</f>
        <v>84</v>
      </c>
      <c r="T10" s="116">
        <f t="shared" si="2"/>
        <v>2352</v>
      </c>
      <c r="U10" s="50">
        <f t="shared" si="3"/>
        <v>0</v>
      </c>
      <c r="V10" s="65"/>
    </row>
    <row r="11" spans="1:22" ht="15.75">
      <c r="A11" s="66" t="s">
        <v>103</v>
      </c>
      <c r="B11" s="135">
        <v>17</v>
      </c>
      <c r="C11" s="135">
        <v>9</v>
      </c>
      <c r="D11" s="135">
        <v>2</v>
      </c>
      <c r="E11" s="138"/>
      <c r="F11" s="137">
        <v>14</v>
      </c>
      <c r="G11" s="60">
        <f t="shared" si="4"/>
        <v>28</v>
      </c>
      <c r="H11" s="63">
        <v>0</v>
      </c>
      <c r="I11" s="64">
        <f t="shared" si="5"/>
        <v>0</v>
      </c>
      <c r="J11" s="80">
        <v>21.5</v>
      </c>
      <c r="K11" s="66">
        <v>5</v>
      </c>
      <c r="L11" s="66">
        <v>8</v>
      </c>
      <c r="M11" s="111">
        <f t="shared" si="6"/>
        <v>8187.2</v>
      </c>
      <c r="N11" s="87">
        <v>10</v>
      </c>
      <c r="O11" s="65">
        <f t="shared" si="0"/>
        <v>20</v>
      </c>
      <c r="P11" s="114">
        <f>B11*N11</f>
        <v>170</v>
      </c>
      <c r="Q11" s="71">
        <f t="shared" si="1"/>
        <v>0</v>
      </c>
      <c r="R11" s="65">
        <v>28</v>
      </c>
      <c r="S11" s="65">
        <f t="shared" si="7"/>
        <v>56</v>
      </c>
      <c r="T11" s="116">
        <f t="shared" si="2"/>
        <v>1568</v>
      </c>
      <c r="U11" s="50">
        <f t="shared" si="3"/>
        <v>0</v>
      </c>
      <c r="V11" s="65"/>
    </row>
    <row r="12" spans="1:22" ht="15.75">
      <c r="A12" s="81" t="s">
        <v>74</v>
      </c>
      <c r="B12" s="81">
        <f>SUM(B7:B11)</f>
        <v>166</v>
      </c>
      <c r="C12" s="81"/>
      <c r="D12" s="81">
        <f>SUM(D7:D11)</f>
        <v>15</v>
      </c>
      <c r="E12" s="78"/>
      <c r="F12" s="82"/>
      <c r="G12" s="79">
        <f>SUM(G7:G11)</f>
        <v>175</v>
      </c>
      <c r="H12" s="80"/>
      <c r="I12" s="83">
        <f>SUM(I7:I11)</f>
        <v>0</v>
      </c>
      <c r="J12" s="84"/>
      <c r="K12" s="84"/>
      <c r="L12" s="84"/>
      <c r="M12" s="122">
        <f>SUM(M7:M11)</f>
        <v>64534.399999999994</v>
      </c>
      <c r="N12" s="83"/>
      <c r="O12" s="83"/>
      <c r="P12" s="122">
        <f>SUM(P7:P11)</f>
        <v>1244</v>
      </c>
      <c r="Q12" s="83">
        <f>SUM(Q7:Q11)</f>
        <v>0</v>
      </c>
      <c r="R12" s="83"/>
      <c r="S12" s="83"/>
      <c r="T12" s="122">
        <f>SUM(T7:T11)</f>
        <v>7840</v>
      </c>
      <c r="U12" s="123">
        <f>SUM(U7:U11)</f>
        <v>0</v>
      </c>
      <c r="V12" s="122">
        <f>M12+P12+T12</f>
        <v>73618.4</v>
      </c>
    </row>
    <row r="13" spans="1:22" ht="15.75">
      <c r="A13" s="151" t="s">
        <v>148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3"/>
    </row>
    <row r="14" spans="1:22" ht="15.75">
      <c r="A14" s="68" t="s">
        <v>120</v>
      </c>
      <c r="B14" s="135">
        <v>44</v>
      </c>
      <c r="C14" s="141">
        <f>B14/D14</f>
        <v>11</v>
      </c>
      <c r="D14" s="135">
        <v>4</v>
      </c>
      <c r="E14" s="138"/>
      <c r="F14" s="137">
        <v>7</v>
      </c>
      <c r="G14" s="60">
        <f t="shared" si="4"/>
        <v>28</v>
      </c>
      <c r="H14" s="72">
        <v>0</v>
      </c>
      <c r="I14" s="64">
        <f t="shared" si="5"/>
        <v>0</v>
      </c>
      <c r="J14" s="80">
        <v>17.5</v>
      </c>
      <c r="K14" s="80">
        <v>4</v>
      </c>
      <c r="L14" s="80">
        <v>4</v>
      </c>
      <c r="M14" s="111">
        <f t="shared" si="6"/>
        <v>5390</v>
      </c>
      <c r="N14" s="87">
        <v>3.5</v>
      </c>
      <c r="O14" s="65">
        <f t="shared" si="0"/>
        <v>14</v>
      </c>
      <c r="P14" s="114">
        <f aca="true" t="shared" si="8" ref="P14:P19">B14*N14</f>
        <v>154</v>
      </c>
      <c r="Q14" s="71">
        <f t="shared" si="1"/>
        <v>0</v>
      </c>
      <c r="R14" s="65"/>
      <c r="S14" s="65">
        <f t="shared" si="7"/>
        <v>0</v>
      </c>
      <c r="T14" s="116">
        <f t="shared" si="2"/>
        <v>0</v>
      </c>
      <c r="U14" s="50">
        <f t="shared" si="3"/>
        <v>0</v>
      </c>
      <c r="V14" s="65"/>
    </row>
    <row r="15" spans="1:22" ht="15.75">
      <c r="A15" s="59" t="s">
        <v>146</v>
      </c>
      <c r="B15" s="132">
        <v>64</v>
      </c>
      <c r="C15" s="141">
        <v>13</v>
      </c>
      <c r="D15" s="132">
        <v>5</v>
      </c>
      <c r="E15" s="138"/>
      <c r="F15" s="137">
        <v>7</v>
      </c>
      <c r="G15" s="60">
        <f t="shared" si="4"/>
        <v>35</v>
      </c>
      <c r="H15" s="72">
        <v>0</v>
      </c>
      <c r="I15" s="64">
        <f>B15*G15*J15/K15*L15*H15</f>
        <v>0</v>
      </c>
      <c r="J15" s="80">
        <v>17.5</v>
      </c>
      <c r="K15" s="80">
        <v>4</v>
      </c>
      <c r="L15" s="80">
        <v>4</v>
      </c>
      <c r="M15" s="111">
        <f>B15*F15*J15/K15*L15</f>
        <v>7840</v>
      </c>
      <c r="N15" s="87">
        <v>3.5</v>
      </c>
      <c r="O15" s="65">
        <f>N15*D15</f>
        <v>17.5</v>
      </c>
      <c r="P15" s="114">
        <f t="shared" si="8"/>
        <v>224</v>
      </c>
      <c r="Q15" s="71">
        <f t="shared" si="1"/>
        <v>0</v>
      </c>
      <c r="R15" s="79"/>
      <c r="S15" s="65">
        <f t="shared" si="7"/>
        <v>0</v>
      </c>
      <c r="T15" s="116">
        <f t="shared" si="2"/>
        <v>0</v>
      </c>
      <c r="U15" s="50">
        <f t="shared" si="3"/>
        <v>0</v>
      </c>
      <c r="V15" s="65"/>
    </row>
    <row r="16" spans="1:22" ht="15.75">
      <c r="A16" s="68" t="s">
        <v>73</v>
      </c>
      <c r="B16" s="135">
        <v>32</v>
      </c>
      <c r="C16" s="141">
        <f>B16/D16</f>
        <v>10.666666666666666</v>
      </c>
      <c r="D16" s="135">
        <v>3</v>
      </c>
      <c r="E16" s="138"/>
      <c r="F16" s="137">
        <v>14</v>
      </c>
      <c r="G16" s="60">
        <f t="shared" si="4"/>
        <v>42</v>
      </c>
      <c r="H16" s="72">
        <v>0</v>
      </c>
      <c r="I16" s="64">
        <f>B16*G16*J16/K16*L16*H16</f>
        <v>0</v>
      </c>
      <c r="J16" s="80">
        <v>17.5</v>
      </c>
      <c r="K16" s="80">
        <v>4</v>
      </c>
      <c r="L16" s="80">
        <v>4</v>
      </c>
      <c r="M16" s="111">
        <f>B16*F16*J16/K16*L16</f>
        <v>7840</v>
      </c>
      <c r="N16" s="87">
        <v>10</v>
      </c>
      <c r="O16" s="65">
        <f>N16*D16</f>
        <v>30</v>
      </c>
      <c r="P16" s="114">
        <f t="shared" si="8"/>
        <v>320</v>
      </c>
      <c r="Q16" s="71">
        <f t="shared" si="1"/>
        <v>0</v>
      </c>
      <c r="R16" s="79"/>
      <c r="S16" s="65">
        <f t="shared" si="7"/>
        <v>0</v>
      </c>
      <c r="T16" s="116">
        <f t="shared" si="2"/>
        <v>0</v>
      </c>
      <c r="U16" s="50">
        <f t="shared" si="3"/>
        <v>0</v>
      </c>
      <c r="V16" s="65"/>
    </row>
    <row r="17" spans="1:22" ht="15.75">
      <c r="A17" s="68" t="s">
        <v>147</v>
      </c>
      <c r="B17" s="135">
        <v>25</v>
      </c>
      <c r="C17" s="141">
        <f>B17/D17</f>
        <v>12.5</v>
      </c>
      <c r="D17" s="135">
        <v>2</v>
      </c>
      <c r="E17" s="138"/>
      <c r="F17" s="137">
        <v>14</v>
      </c>
      <c r="G17" s="60">
        <f t="shared" si="4"/>
        <v>28</v>
      </c>
      <c r="H17" s="72">
        <v>0</v>
      </c>
      <c r="I17" s="64">
        <f>B17*G17*J17/K17*L17*H17</f>
        <v>0</v>
      </c>
      <c r="J17" s="80">
        <v>17.5</v>
      </c>
      <c r="K17" s="80">
        <v>4</v>
      </c>
      <c r="L17" s="80">
        <v>4</v>
      </c>
      <c r="M17" s="111">
        <f>B17*F17*J17/K17*L17</f>
        <v>6125</v>
      </c>
      <c r="N17" s="87">
        <v>10</v>
      </c>
      <c r="O17" s="65">
        <f>N17*D17</f>
        <v>20</v>
      </c>
      <c r="P17" s="114">
        <f t="shared" si="8"/>
        <v>250</v>
      </c>
      <c r="Q17" s="71">
        <f t="shared" si="1"/>
        <v>0</v>
      </c>
      <c r="R17" s="79"/>
      <c r="S17" s="65">
        <f t="shared" si="7"/>
        <v>0</v>
      </c>
      <c r="T17" s="116">
        <f t="shared" si="2"/>
        <v>0</v>
      </c>
      <c r="U17" s="50">
        <f t="shared" si="3"/>
        <v>0</v>
      </c>
      <c r="V17" s="65"/>
    </row>
    <row r="18" spans="1:22" ht="15.75">
      <c r="A18" s="142" t="s">
        <v>103</v>
      </c>
      <c r="B18" s="135">
        <v>28</v>
      </c>
      <c r="C18" s="141">
        <f>B18/D18</f>
        <v>9.333333333333334</v>
      </c>
      <c r="D18" s="135">
        <v>3</v>
      </c>
      <c r="E18" s="138"/>
      <c r="F18" s="137">
        <v>14</v>
      </c>
      <c r="G18" s="60">
        <f>D18*F18</f>
        <v>42</v>
      </c>
      <c r="H18" s="72">
        <v>0</v>
      </c>
      <c r="I18" s="64">
        <f>B18*G18*J18/K18*L18*H18</f>
        <v>0</v>
      </c>
      <c r="J18" s="80">
        <v>17.5</v>
      </c>
      <c r="K18" s="80">
        <v>4</v>
      </c>
      <c r="L18" s="80">
        <v>4</v>
      </c>
      <c r="M18" s="111">
        <f>B18*F18*J18/K18*L18</f>
        <v>6860</v>
      </c>
      <c r="N18" s="87">
        <v>10</v>
      </c>
      <c r="O18" s="65">
        <f>N18*D18</f>
        <v>30</v>
      </c>
      <c r="P18" s="114">
        <f t="shared" si="8"/>
        <v>280</v>
      </c>
      <c r="Q18" s="71">
        <f>P18*H18</f>
        <v>0</v>
      </c>
      <c r="R18" s="79"/>
      <c r="S18" s="65">
        <f>R18*D18</f>
        <v>0</v>
      </c>
      <c r="T18" s="116">
        <f>S18*R18</f>
        <v>0</v>
      </c>
      <c r="U18" s="50">
        <f>T18*H18</f>
        <v>0</v>
      </c>
      <c r="V18" s="65"/>
    </row>
    <row r="19" spans="1:22" ht="15.75">
      <c r="A19" s="142" t="s">
        <v>119</v>
      </c>
      <c r="B19" s="135">
        <v>17</v>
      </c>
      <c r="C19" s="141">
        <f>B19/D19</f>
        <v>8.5</v>
      </c>
      <c r="D19" s="135">
        <v>2</v>
      </c>
      <c r="E19" s="138"/>
      <c r="F19" s="137">
        <v>14</v>
      </c>
      <c r="G19" s="60">
        <f>D19*F19</f>
        <v>28</v>
      </c>
      <c r="H19" s="72">
        <v>0</v>
      </c>
      <c r="I19" s="64">
        <f>B19*G19*J19/K19*L19*H19</f>
        <v>0</v>
      </c>
      <c r="J19" s="80">
        <v>17.5</v>
      </c>
      <c r="K19" s="80">
        <v>4</v>
      </c>
      <c r="L19" s="80">
        <v>4</v>
      </c>
      <c r="M19" s="111">
        <f>B19*F19*J19/K19*L19</f>
        <v>4165</v>
      </c>
      <c r="N19" s="87">
        <v>12</v>
      </c>
      <c r="O19" s="65">
        <f>N19*D19</f>
        <v>24</v>
      </c>
      <c r="P19" s="114">
        <f t="shared" si="8"/>
        <v>204</v>
      </c>
      <c r="Q19" s="71">
        <f>P19*H19</f>
        <v>0</v>
      </c>
      <c r="R19" s="79"/>
      <c r="S19" s="65">
        <f>R19*D19</f>
        <v>0</v>
      </c>
      <c r="T19" s="116">
        <f>S19*R19</f>
        <v>0</v>
      </c>
      <c r="U19" s="50">
        <f>T19*H19</f>
        <v>0</v>
      </c>
      <c r="V19" s="65"/>
    </row>
    <row r="20" spans="1:22" ht="15.75">
      <c r="A20" s="81" t="s">
        <v>74</v>
      </c>
      <c r="B20" s="81">
        <f>SUM(B14:B19)</f>
        <v>210</v>
      </c>
      <c r="C20" s="81"/>
      <c r="D20" s="81">
        <f>SUM(D14:D19)</f>
        <v>19</v>
      </c>
      <c r="E20" s="78"/>
      <c r="F20" s="82"/>
      <c r="G20" s="79">
        <f>SUM(G14:G19)</f>
        <v>203</v>
      </c>
      <c r="H20" s="80"/>
      <c r="I20" s="83">
        <f>SUM(I7:I18)</f>
        <v>0</v>
      </c>
      <c r="J20" s="84"/>
      <c r="K20" s="84"/>
      <c r="L20" s="84"/>
      <c r="M20" s="122">
        <f>SUM(M14:M19)</f>
        <v>38220</v>
      </c>
      <c r="N20" s="83"/>
      <c r="O20" s="83"/>
      <c r="P20" s="122">
        <f>SUM(P14:P19)</f>
        <v>1432</v>
      </c>
      <c r="Q20" s="83">
        <f>SUM(Q7:Q18)</f>
        <v>0</v>
      </c>
      <c r="R20" s="83"/>
      <c r="S20" s="83"/>
      <c r="T20" s="122">
        <f>SUM(T14:T19)</f>
        <v>0</v>
      </c>
      <c r="U20" s="123">
        <f>SUM(U7:U14)</f>
        <v>0</v>
      </c>
      <c r="V20" s="122">
        <f>M20+P20+T20</f>
        <v>39652</v>
      </c>
    </row>
    <row r="21" spans="1:22" ht="18.75">
      <c r="A21" s="154" t="s">
        <v>98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</row>
    <row r="22" spans="1:22" ht="12.75">
      <c r="A22" s="50"/>
      <c r="B22" s="51"/>
      <c r="C22" s="51"/>
      <c r="D22" s="50"/>
      <c r="E22" s="50"/>
      <c r="F22" s="146" t="s">
        <v>79</v>
      </c>
      <c r="G22" s="146"/>
      <c r="H22" s="146"/>
      <c r="I22" s="52"/>
      <c r="J22" s="52"/>
      <c r="K22" s="52"/>
      <c r="L22" s="52"/>
      <c r="M22" s="52"/>
      <c r="N22" s="147" t="s">
        <v>82</v>
      </c>
      <c r="O22" s="147"/>
      <c r="P22" s="147"/>
      <c r="Q22" s="54"/>
      <c r="R22" s="147" t="s">
        <v>85</v>
      </c>
      <c r="S22" s="146"/>
      <c r="T22" s="146"/>
      <c r="U22" s="52"/>
      <c r="V22" s="50"/>
    </row>
    <row r="23" spans="1:22" ht="63.75">
      <c r="A23" s="55" t="s">
        <v>70</v>
      </c>
      <c r="B23" s="55" t="s">
        <v>78</v>
      </c>
      <c r="C23" s="55" t="s">
        <v>106</v>
      </c>
      <c r="D23" s="55" t="s">
        <v>77</v>
      </c>
      <c r="E23" s="55" t="s">
        <v>4</v>
      </c>
      <c r="F23" s="55" t="s">
        <v>80</v>
      </c>
      <c r="G23" s="55" t="s">
        <v>81</v>
      </c>
      <c r="H23" s="55" t="s">
        <v>84</v>
      </c>
      <c r="I23" s="55" t="s">
        <v>110</v>
      </c>
      <c r="J23" s="55" t="s">
        <v>75</v>
      </c>
      <c r="K23" s="56" t="s">
        <v>72</v>
      </c>
      <c r="L23" s="56" t="s">
        <v>92</v>
      </c>
      <c r="M23" s="110" t="s">
        <v>91</v>
      </c>
      <c r="N23" s="55" t="s">
        <v>83</v>
      </c>
      <c r="O23" s="55" t="s">
        <v>81</v>
      </c>
      <c r="P23" s="112" t="s">
        <v>93</v>
      </c>
      <c r="Q23" s="55" t="s">
        <v>110</v>
      </c>
      <c r="R23" s="55" t="s">
        <v>83</v>
      </c>
      <c r="S23" s="55" t="s">
        <v>81</v>
      </c>
      <c r="T23" s="115" t="s">
        <v>91</v>
      </c>
      <c r="U23" s="55" t="s">
        <v>110</v>
      </c>
      <c r="V23" s="55" t="s">
        <v>96</v>
      </c>
    </row>
    <row r="24" spans="1:22" ht="15.75">
      <c r="A24" s="59" t="s">
        <v>114</v>
      </c>
      <c r="B24" s="132">
        <v>53</v>
      </c>
      <c r="C24" s="132">
        <v>13</v>
      </c>
      <c r="D24" s="132">
        <v>4</v>
      </c>
      <c r="E24" s="133"/>
      <c r="F24" s="134">
        <v>7</v>
      </c>
      <c r="G24" s="60">
        <f>D24*F24</f>
        <v>28</v>
      </c>
      <c r="H24" s="80">
        <v>0</v>
      </c>
      <c r="I24" s="64">
        <f>B24*F24*J24/K24*L24*H24</f>
        <v>0</v>
      </c>
      <c r="J24" s="80">
        <v>21.5</v>
      </c>
      <c r="K24" s="66">
        <v>5</v>
      </c>
      <c r="L24" s="66">
        <v>8</v>
      </c>
      <c r="M24" s="111">
        <f>B24*F24*J24/K24*L24</f>
        <v>12762.4</v>
      </c>
      <c r="N24" s="87">
        <v>3.5</v>
      </c>
      <c r="O24" s="65">
        <f>N24*D24</f>
        <v>14</v>
      </c>
      <c r="P24" s="128">
        <f>B24*N24</f>
        <v>185.5</v>
      </c>
      <c r="Q24" s="67">
        <f>P24*H24</f>
        <v>0</v>
      </c>
      <c r="R24" s="65">
        <v>0</v>
      </c>
      <c r="S24" s="65">
        <f>R24*D24</f>
        <v>0</v>
      </c>
      <c r="T24" s="116">
        <f>S24*R24</f>
        <v>0</v>
      </c>
      <c r="U24" s="50">
        <f>T24*H24</f>
        <v>0</v>
      </c>
      <c r="V24" s="65"/>
    </row>
    <row r="25" spans="1:22" ht="15.75">
      <c r="A25" s="66" t="s">
        <v>102</v>
      </c>
      <c r="B25" s="135">
        <v>45</v>
      </c>
      <c r="C25" s="135">
        <v>11</v>
      </c>
      <c r="D25" s="135">
        <v>4</v>
      </c>
      <c r="E25" s="138"/>
      <c r="F25" s="137">
        <v>7</v>
      </c>
      <c r="G25" s="60">
        <f>D25*F25</f>
        <v>28</v>
      </c>
      <c r="H25" s="80">
        <v>0</v>
      </c>
      <c r="I25" s="64">
        <f>B25*F25*J25/K25*L25*H25</f>
        <v>0</v>
      </c>
      <c r="J25" s="80">
        <v>21.5</v>
      </c>
      <c r="K25" s="66">
        <v>5</v>
      </c>
      <c r="L25" s="66">
        <v>8</v>
      </c>
      <c r="M25" s="111">
        <f>B25*F25*J25/K25*L25</f>
        <v>10836</v>
      </c>
      <c r="N25" s="87">
        <v>3.5</v>
      </c>
      <c r="O25" s="65">
        <f>N25*D25</f>
        <v>14</v>
      </c>
      <c r="P25" s="128">
        <f>B25*N25</f>
        <v>157.5</v>
      </c>
      <c r="Q25" s="67">
        <f>P25*H25</f>
        <v>0</v>
      </c>
      <c r="R25" s="65">
        <v>0</v>
      </c>
      <c r="S25" s="65">
        <f>R25*D25</f>
        <v>0</v>
      </c>
      <c r="T25" s="116">
        <f>S25*R25</f>
        <v>0</v>
      </c>
      <c r="U25" s="50">
        <f>T25*H25</f>
        <v>0</v>
      </c>
      <c r="V25" s="65"/>
    </row>
    <row r="26" spans="1:22" ht="15.75">
      <c r="A26" s="68" t="s">
        <v>124</v>
      </c>
      <c r="B26" s="135">
        <v>49</v>
      </c>
      <c r="C26" s="135">
        <v>12</v>
      </c>
      <c r="D26" s="135">
        <v>4</v>
      </c>
      <c r="E26" s="136"/>
      <c r="F26" s="137">
        <v>11</v>
      </c>
      <c r="G26" s="60">
        <f>D26*F26</f>
        <v>44</v>
      </c>
      <c r="H26" s="80">
        <v>0</v>
      </c>
      <c r="I26" s="64">
        <f>B26*F26*J26/K26*L26*H26</f>
        <v>0</v>
      </c>
      <c r="J26" s="80">
        <v>21.5</v>
      </c>
      <c r="K26" s="66">
        <v>5</v>
      </c>
      <c r="L26" s="66">
        <v>8</v>
      </c>
      <c r="M26" s="111">
        <f>B26*F26*J26/K26*L26</f>
        <v>18541.6</v>
      </c>
      <c r="N26" s="87">
        <v>9</v>
      </c>
      <c r="O26" s="65">
        <f>N26*D26</f>
        <v>36</v>
      </c>
      <c r="P26" s="128">
        <f>B26*N26</f>
        <v>441</v>
      </c>
      <c r="Q26" s="67">
        <f>P26*H26</f>
        <v>0</v>
      </c>
      <c r="R26" s="65">
        <v>28</v>
      </c>
      <c r="S26" s="65">
        <f>R26*D26</f>
        <v>112</v>
      </c>
      <c r="T26" s="116">
        <f>S26*R26</f>
        <v>3136</v>
      </c>
      <c r="U26" s="50">
        <f>T26*H26</f>
        <v>0</v>
      </c>
      <c r="V26" s="65"/>
    </row>
    <row r="27" spans="1:22" ht="15.75">
      <c r="A27" s="68" t="s">
        <v>125</v>
      </c>
      <c r="B27" s="135">
        <v>18</v>
      </c>
      <c r="C27" s="135">
        <v>9</v>
      </c>
      <c r="D27" s="135">
        <v>2</v>
      </c>
      <c r="E27" s="136"/>
      <c r="F27" s="137">
        <v>14</v>
      </c>
      <c r="G27" s="60">
        <f>D27*F27</f>
        <v>28</v>
      </c>
      <c r="H27" s="80">
        <v>0</v>
      </c>
      <c r="I27" s="64">
        <f>B27*F27*J27/K27*L27*H27</f>
        <v>0</v>
      </c>
      <c r="J27" s="80">
        <v>21.5</v>
      </c>
      <c r="K27" s="66">
        <v>5</v>
      </c>
      <c r="L27" s="66">
        <v>8</v>
      </c>
      <c r="M27" s="111">
        <f>B27*F27*J27/K27*L27</f>
        <v>8668.8</v>
      </c>
      <c r="N27" s="87">
        <v>9</v>
      </c>
      <c r="O27" s="65">
        <f>N27*D27</f>
        <v>18</v>
      </c>
      <c r="P27" s="128">
        <f>B27*N27</f>
        <v>162</v>
      </c>
      <c r="Q27" s="67">
        <f>P27*H27</f>
        <v>0</v>
      </c>
      <c r="R27" s="65">
        <v>28</v>
      </c>
      <c r="S27" s="65">
        <f>R27*D27</f>
        <v>56</v>
      </c>
      <c r="T27" s="116">
        <f>S27*R27</f>
        <v>1568</v>
      </c>
      <c r="U27" s="50">
        <f>T27*H27</f>
        <v>0</v>
      </c>
      <c r="V27" s="65"/>
    </row>
    <row r="28" spans="1:22" ht="15.75">
      <c r="A28" s="81" t="s">
        <v>74</v>
      </c>
      <c r="B28" s="139">
        <f>SUM(B24:B27)</f>
        <v>165</v>
      </c>
      <c r="C28" s="139"/>
      <c r="D28" s="139">
        <f>SUM(D24:D27)</f>
        <v>14</v>
      </c>
      <c r="E28" s="138"/>
      <c r="F28" s="140"/>
      <c r="G28" s="79">
        <f>SUM(G24:G27)</f>
        <v>128</v>
      </c>
      <c r="H28" s="84"/>
      <c r="I28" s="83">
        <f>SUM(I19:I27)</f>
        <v>0</v>
      </c>
      <c r="J28" s="79"/>
      <c r="K28" s="81"/>
      <c r="L28" s="81"/>
      <c r="M28" s="122">
        <f>SUM(M24:M27)</f>
        <v>50808.8</v>
      </c>
      <c r="N28" s="83"/>
      <c r="O28" s="83"/>
      <c r="P28" s="122">
        <f>SUM(P24:P27)</f>
        <v>946</v>
      </c>
      <c r="Q28" s="83">
        <f>SUM(Q19:Q21)</f>
        <v>0</v>
      </c>
      <c r="R28" s="83"/>
      <c r="S28" s="83"/>
      <c r="T28" s="122">
        <f>SUM(T24:T27)</f>
        <v>4704</v>
      </c>
      <c r="U28" s="123">
        <f>SUM(U19:U21)</f>
        <v>0</v>
      </c>
      <c r="V28" s="122">
        <f>M28+P28+T28</f>
        <v>56458.8</v>
      </c>
    </row>
    <row r="29" spans="1:22" ht="15.75">
      <c r="A29" s="151" t="s">
        <v>149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3"/>
    </row>
    <row r="30" spans="1:22" ht="15.75">
      <c r="A30" s="68" t="s">
        <v>102</v>
      </c>
      <c r="B30" s="132">
        <v>53</v>
      </c>
      <c r="C30" s="141">
        <f>B30/D30</f>
        <v>13.25</v>
      </c>
      <c r="D30" s="135">
        <v>4</v>
      </c>
      <c r="E30" s="136"/>
      <c r="F30" s="137">
        <v>7</v>
      </c>
      <c r="G30" s="60">
        <f>D30*F30</f>
        <v>28</v>
      </c>
      <c r="H30" s="80">
        <v>0</v>
      </c>
      <c r="I30" s="64">
        <f>B30*F30*J30/K30*L30*H30</f>
        <v>0</v>
      </c>
      <c r="J30" s="80">
        <v>17.5</v>
      </c>
      <c r="K30" s="66">
        <v>4</v>
      </c>
      <c r="L30" s="66">
        <v>4</v>
      </c>
      <c r="M30" s="111">
        <f>B30*F30*J30/K30*L30</f>
        <v>6492.5</v>
      </c>
      <c r="N30" s="87">
        <v>3.5</v>
      </c>
      <c r="O30" s="65">
        <f>N30*D30</f>
        <v>14</v>
      </c>
      <c r="P30" s="127">
        <f>B30*N30</f>
        <v>185.5</v>
      </c>
      <c r="Q30" s="71"/>
      <c r="R30" s="65"/>
      <c r="S30" s="65"/>
      <c r="T30" s="116"/>
      <c r="U30" s="50"/>
      <c r="V30" s="65"/>
    </row>
    <row r="31" spans="1:22" ht="15.75">
      <c r="A31" s="68" t="s">
        <v>122</v>
      </c>
      <c r="B31" s="135">
        <v>45</v>
      </c>
      <c r="C31" s="141">
        <f>B31/D31</f>
        <v>11.25</v>
      </c>
      <c r="D31" s="135">
        <v>4</v>
      </c>
      <c r="E31" s="136"/>
      <c r="F31" s="137">
        <v>11</v>
      </c>
      <c r="G31" s="60">
        <f>D31*F31</f>
        <v>44</v>
      </c>
      <c r="H31" s="80">
        <v>0</v>
      </c>
      <c r="I31" s="64">
        <f>B31*F31*J31/K31*L31*H31</f>
        <v>0</v>
      </c>
      <c r="J31" s="80">
        <v>17.5</v>
      </c>
      <c r="K31" s="66">
        <v>4</v>
      </c>
      <c r="L31" s="66">
        <v>4</v>
      </c>
      <c r="M31" s="111">
        <f>B31*F31*J31/K31*L31</f>
        <v>8662.5</v>
      </c>
      <c r="N31" s="87">
        <v>9</v>
      </c>
      <c r="O31" s="65">
        <f>N31*D31</f>
        <v>36</v>
      </c>
      <c r="P31" s="127">
        <f>B31*N31</f>
        <v>405</v>
      </c>
      <c r="Q31" s="71"/>
      <c r="R31" s="65"/>
      <c r="S31" s="65"/>
      <c r="T31" s="116"/>
      <c r="U31" s="50"/>
      <c r="V31" s="65"/>
    </row>
    <row r="32" spans="1:22" ht="15.75">
      <c r="A32" s="68" t="s">
        <v>150</v>
      </c>
      <c r="B32" s="135">
        <v>49</v>
      </c>
      <c r="C32" s="141">
        <v>12</v>
      </c>
      <c r="D32" s="135">
        <v>4</v>
      </c>
      <c r="E32" s="136"/>
      <c r="F32" s="137">
        <v>13</v>
      </c>
      <c r="G32" s="60">
        <f>D32*F32</f>
        <v>52</v>
      </c>
      <c r="H32" s="80">
        <v>0</v>
      </c>
      <c r="I32" s="64">
        <f>B32*F32*J32/K32*L32*H32</f>
        <v>0</v>
      </c>
      <c r="J32" s="80">
        <v>17.5</v>
      </c>
      <c r="K32" s="66">
        <v>4</v>
      </c>
      <c r="L32" s="66">
        <v>4</v>
      </c>
      <c r="M32" s="111">
        <f>B32*F32*J32/K32*L32</f>
        <v>11147.5</v>
      </c>
      <c r="N32" s="87">
        <v>9</v>
      </c>
      <c r="O32" s="65">
        <f>N32*D32</f>
        <v>36</v>
      </c>
      <c r="P32" s="127">
        <f>B32*N32</f>
        <v>441</v>
      </c>
      <c r="Q32" s="71"/>
      <c r="R32" s="65"/>
      <c r="S32" s="65"/>
      <c r="T32" s="116"/>
      <c r="U32" s="50"/>
      <c r="V32" s="65"/>
    </row>
    <row r="33" spans="1:22" ht="15.75">
      <c r="A33" s="81" t="s">
        <v>74</v>
      </c>
      <c r="B33" s="139">
        <f>SUM(B30:B32)</f>
        <v>147</v>
      </c>
      <c r="C33" s="139"/>
      <c r="D33" s="139">
        <f>SUM(D30:D32)</f>
        <v>12</v>
      </c>
      <c r="E33" s="138"/>
      <c r="F33" s="140"/>
      <c r="G33" s="79"/>
      <c r="H33" s="84"/>
      <c r="I33" s="83">
        <f>SUM(I24:I32)</f>
        <v>0</v>
      </c>
      <c r="J33" s="79"/>
      <c r="K33" s="81"/>
      <c r="L33" s="81"/>
      <c r="M33" s="122">
        <f>SUM(M30:M32)</f>
        <v>26302.5</v>
      </c>
      <c r="N33" s="83"/>
      <c r="O33" s="83"/>
      <c r="P33" s="122">
        <f>SUM(P30:P32)</f>
        <v>1031.5</v>
      </c>
      <c r="Q33" s="83">
        <f>SUM(Q24:Q26)</f>
        <v>0</v>
      </c>
      <c r="R33" s="83"/>
      <c r="S33" s="83"/>
      <c r="T33" s="122">
        <f>SUM(T30:T32)</f>
        <v>0</v>
      </c>
      <c r="U33" s="123">
        <f>SUM(U24:U26)</f>
        <v>0</v>
      </c>
      <c r="V33" s="122">
        <f>M33+P33+T33</f>
        <v>27334</v>
      </c>
    </row>
    <row r="34" spans="1:22" ht="18.75">
      <c r="A34" s="117" t="s">
        <v>138</v>
      </c>
      <c r="B34" s="118"/>
      <c r="C34" s="118"/>
      <c r="D34" s="119"/>
      <c r="E34" s="120"/>
      <c r="F34" s="120"/>
      <c r="G34" s="120"/>
      <c r="H34" s="120"/>
      <c r="I34" s="120"/>
      <c r="J34" s="121"/>
      <c r="K34" s="117"/>
      <c r="L34" s="117"/>
      <c r="M34" s="124"/>
      <c r="N34" s="124"/>
      <c r="O34" s="124"/>
      <c r="P34" s="124"/>
      <c r="Q34" s="124"/>
      <c r="R34" s="170" t="s">
        <v>151</v>
      </c>
      <c r="S34" s="171"/>
      <c r="T34" s="171"/>
      <c r="U34" s="172"/>
      <c r="V34" s="131">
        <f>V28+V12</f>
        <v>130077.2</v>
      </c>
    </row>
    <row r="35" spans="18:22" ht="18.75">
      <c r="R35" s="173" t="s">
        <v>152</v>
      </c>
      <c r="S35" s="173"/>
      <c r="T35" s="173"/>
      <c r="U35" s="173"/>
      <c r="V35" s="131">
        <f>V33+V20</f>
        <v>66986</v>
      </c>
    </row>
    <row r="36" spans="18:22" ht="18.75">
      <c r="R36" s="174" t="s">
        <v>153</v>
      </c>
      <c r="S36" s="174"/>
      <c r="T36" s="174"/>
      <c r="U36" s="174"/>
      <c r="V36" s="175">
        <f>V34+V35</f>
        <v>197063.2</v>
      </c>
    </row>
  </sheetData>
  <sheetProtection/>
  <mergeCells count="14">
    <mergeCell ref="R35:U35"/>
    <mergeCell ref="R36:U36"/>
    <mergeCell ref="A21:V21"/>
    <mergeCell ref="F22:H22"/>
    <mergeCell ref="N22:P22"/>
    <mergeCell ref="R22:T22"/>
    <mergeCell ref="A29:V29"/>
    <mergeCell ref="R34:U34"/>
    <mergeCell ref="A2:V2"/>
    <mergeCell ref="A3:V3"/>
    <mergeCell ref="F5:H5"/>
    <mergeCell ref="N5:P5"/>
    <mergeCell ref="R5:T5"/>
    <mergeCell ref="A13:V13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86"/>
  <sheetViews>
    <sheetView view="pageBreakPreview" zoomScale="90" zoomScaleSheetLayoutView="90" zoomScalePageLayoutView="0" workbookViewId="0" topLeftCell="A40">
      <selection activeCell="B77" sqref="B77:J77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7.625" style="0" customWidth="1"/>
    <col min="4" max="4" width="6.875" style="0" customWidth="1"/>
    <col min="5" max="5" width="9.125" style="0" hidden="1" customWidth="1"/>
    <col min="6" max="6" width="10.375" style="0" customWidth="1"/>
    <col min="7" max="7" width="9.125" style="0" customWidth="1"/>
    <col min="8" max="8" width="10.25390625" style="0" customWidth="1"/>
    <col min="9" max="9" width="13.25390625" style="0" customWidth="1"/>
    <col min="10" max="10" width="8.00390625" style="0" customWidth="1"/>
    <col min="11" max="11" width="6.375" style="0" customWidth="1"/>
    <col min="12" max="12" width="7.00390625" style="0" customWidth="1"/>
    <col min="13" max="13" width="12.875" style="0" customWidth="1"/>
    <col min="14" max="15" width="6.375" style="0" customWidth="1"/>
    <col min="18" max="18" width="6.625" style="0" customWidth="1"/>
    <col min="19" max="19" width="10.875" style="0" customWidth="1"/>
    <col min="20" max="20" width="9.00390625" style="0" customWidth="1"/>
    <col min="21" max="21" width="11.75390625" style="0" customWidth="1"/>
    <col min="22" max="22" width="20.375" style="0" bestFit="1" customWidth="1"/>
    <col min="23" max="23" width="3.875" style="0" customWidth="1"/>
    <col min="24" max="24" width="12.875" style="0" customWidth="1"/>
    <col min="26" max="26" width="8.25390625" style="0" customWidth="1"/>
    <col min="27" max="27" width="7.125" style="0" customWidth="1"/>
    <col min="28" max="28" width="11.625" style="0" customWidth="1"/>
  </cols>
  <sheetData>
    <row r="2" spans="1:30" ht="40.5" customHeight="1">
      <c r="A2" s="143" t="s">
        <v>126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46"/>
      <c r="X2" s="46"/>
      <c r="Y2" s="46"/>
      <c r="Z2" s="46"/>
      <c r="AA2" s="46"/>
      <c r="AB2" s="46"/>
      <c r="AC2" s="46"/>
      <c r="AD2" s="46"/>
    </row>
    <row r="3" spans="1:30" ht="24" customHeight="1">
      <c r="A3" s="145" t="s">
        <v>76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08"/>
      <c r="X3" s="108"/>
      <c r="Y3" s="47"/>
      <c r="Z3" s="46"/>
      <c r="AA3" s="46"/>
      <c r="AB3" s="46"/>
      <c r="AC3" s="46"/>
      <c r="AD3" s="46"/>
    </row>
    <row r="4" spans="1:30" ht="12.75">
      <c r="A4" s="46"/>
      <c r="B4" s="48"/>
      <c r="C4" s="48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  <c r="T4" s="46"/>
      <c r="U4" s="46"/>
      <c r="V4" s="49"/>
      <c r="W4" s="46"/>
      <c r="X4" s="46"/>
      <c r="Y4" s="47"/>
      <c r="Z4" s="46"/>
      <c r="AA4" s="46"/>
      <c r="AB4" s="46"/>
      <c r="AC4" s="46"/>
      <c r="AD4" s="46"/>
    </row>
    <row r="5" spans="1:30" ht="12.75">
      <c r="A5" s="50"/>
      <c r="B5" s="51"/>
      <c r="C5" s="51"/>
      <c r="D5" s="50"/>
      <c r="E5" s="50"/>
      <c r="F5" s="146" t="s">
        <v>79</v>
      </c>
      <c r="G5" s="146"/>
      <c r="H5" s="146"/>
      <c r="I5" s="52"/>
      <c r="J5" s="52"/>
      <c r="K5" s="52"/>
      <c r="L5" s="52"/>
      <c r="M5" s="53"/>
      <c r="N5" s="147" t="s">
        <v>107</v>
      </c>
      <c r="O5" s="147"/>
      <c r="P5" s="147"/>
      <c r="Q5" s="103"/>
      <c r="R5" s="148" t="s">
        <v>108</v>
      </c>
      <c r="S5" s="149"/>
      <c r="T5" s="150"/>
      <c r="U5" s="45"/>
      <c r="V5" s="50"/>
      <c r="W5" s="46"/>
      <c r="X5" s="46"/>
      <c r="Y5" s="47"/>
      <c r="Z5" s="46"/>
      <c r="AA5" s="46"/>
      <c r="AB5" s="46"/>
      <c r="AC5" s="46"/>
      <c r="AD5" s="46"/>
    </row>
    <row r="6" spans="1:35" ht="76.5">
      <c r="A6" s="55" t="s">
        <v>70</v>
      </c>
      <c r="B6" s="55" t="s">
        <v>116</v>
      </c>
      <c r="C6" s="55" t="s">
        <v>104</v>
      </c>
      <c r="D6" s="55" t="s">
        <v>77</v>
      </c>
      <c r="E6" s="55" t="s">
        <v>4</v>
      </c>
      <c r="F6" s="55" t="s">
        <v>115</v>
      </c>
      <c r="G6" s="55" t="s">
        <v>81</v>
      </c>
      <c r="H6" s="55" t="s">
        <v>109</v>
      </c>
      <c r="I6" s="55" t="s">
        <v>110</v>
      </c>
      <c r="J6" s="55" t="s">
        <v>75</v>
      </c>
      <c r="K6" s="56" t="s">
        <v>72</v>
      </c>
      <c r="L6" s="56" t="s">
        <v>92</v>
      </c>
      <c r="M6" s="110" t="s">
        <v>91</v>
      </c>
      <c r="N6" s="55" t="s">
        <v>83</v>
      </c>
      <c r="O6" s="55" t="s">
        <v>81</v>
      </c>
      <c r="P6" s="112" t="s">
        <v>93</v>
      </c>
      <c r="Q6" s="55" t="s">
        <v>110</v>
      </c>
      <c r="R6" s="55" t="s">
        <v>83</v>
      </c>
      <c r="S6" s="55" t="s">
        <v>81</v>
      </c>
      <c r="T6" s="115" t="s">
        <v>93</v>
      </c>
      <c r="U6" s="55" t="s">
        <v>110</v>
      </c>
      <c r="V6" s="55" t="s">
        <v>96</v>
      </c>
      <c r="W6" s="57"/>
      <c r="X6" s="46"/>
      <c r="Y6" s="49"/>
      <c r="Z6" s="57"/>
      <c r="AA6" s="57"/>
      <c r="AB6" s="49"/>
      <c r="AC6" s="49"/>
      <c r="AD6" s="49"/>
      <c r="AE6" s="14"/>
      <c r="AF6" s="14"/>
      <c r="AG6" s="14"/>
      <c r="AH6" s="14"/>
      <c r="AI6" s="14"/>
    </row>
    <row r="7" spans="1:35" ht="15.75">
      <c r="A7" s="59" t="s">
        <v>117</v>
      </c>
      <c r="B7" s="60">
        <v>39</v>
      </c>
      <c r="C7" s="60">
        <v>13</v>
      </c>
      <c r="D7" s="60">
        <v>3</v>
      </c>
      <c r="E7" s="61"/>
      <c r="F7" s="62">
        <v>7</v>
      </c>
      <c r="G7" s="60">
        <f aca="true" t="shared" si="0" ref="G7:G18">D7*F7</f>
        <v>21</v>
      </c>
      <c r="H7" s="63">
        <v>0</v>
      </c>
      <c r="I7" s="64">
        <f>B7*F7*J7/K7*L7*H7</f>
        <v>0</v>
      </c>
      <c r="J7" s="80">
        <v>21.5</v>
      </c>
      <c r="K7" s="66">
        <v>5</v>
      </c>
      <c r="L7" s="66">
        <v>8</v>
      </c>
      <c r="M7" s="111">
        <f>B7*F7*J7/K7*L7</f>
        <v>9391.2</v>
      </c>
      <c r="N7" s="87">
        <v>4</v>
      </c>
      <c r="O7" s="65">
        <f aca="true" t="shared" si="1" ref="O7:O14">N7*D7</f>
        <v>12</v>
      </c>
      <c r="P7" s="113">
        <f>B7*N7</f>
        <v>156</v>
      </c>
      <c r="Q7" s="67">
        <f aca="true" t="shared" si="2" ref="Q7:Q18">P7*H7</f>
        <v>0</v>
      </c>
      <c r="R7" s="65">
        <v>0</v>
      </c>
      <c r="S7" s="65">
        <v>0</v>
      </c>
      <c r="T7" s="116">
        <f aca="true" t="shared" si="3" ref="T7:T18">S7*R7</f>
        <v>0</v>
      </c>
      <c r="U7" s="50">
        <f aca="true" t="shared" si="4" ref="U7:U18">T7*H7</f>
        <v>0</v>
      </c>
      <c r="V7" s="65"/>
      <c r="W7" s="58"/>
      <c r="X7" s="46"/>
      <c r="Y7" s="49"/>
      <c r="Z7" s="49"/>
      <c r="AA7" s="49"/>
      <c r="AB7" s="49"/>
      <c r="AC7" s="49"/>
      <c r="AD7" s="49"/>
      <c r="AE7" s="14"/>
      <c r="AF7" s="14"/>
      <c r="AG7" s="14"/>
      <c r="AH7" s="14"/>
      <c r="AI7" s="14"/>
    </row>
    <row r="8" spans="1:35" ht="15.75">
      <c r="A8" s="68" t="s">
        <v>112</v>
      </c>
      <c r="B8" s="66">
        <v>26</v>
      </c>
      <c r="C8" s="66">
        <v>13</v>
      </c>
      <c r="D8" s="66">
        <v>2</v>
      </c>
      <c r="E8" s="69"/>
      <c r="F8" s="70">
        <v>7</v>
      </c>
      <c r="G8" s="60">
        <f t="shared" si="0"/>
        <v>14</v>
      </c>
      <c r="H8" s="63">
        <v>0</v>
      </c>
      <c r="I8" s="64">
        <f aca="true" t="shared" si="5" ref="I8:I14">B8*F8*J8/K8*L8*H8</f>
        <v>0</v>
      </c>
      <c r="J8" s="80">
        <v>21.5</v>
      </c>
      <c r="K8" s="66">
        <v>5</v>
      </c>
      <c r="L8" s="66">
        <v>8</v>
      </c>
      <c r="M8" s="111">
        <f aca="true" t="shared" si="6" ref="M8:M14">B8*F8*J8/K8*L8</f>
        <v>6260.8</v>
      </c>
      <c r="N8" s="87">
        <v>4</v>
      </c>
      <c r="O8" s="65">
        <f t="shared" si="1"/>
        <v>8</v>
      </c>
      <c r="P8" s="114">
        <f>B8*N8</f>
        <v>104</v>
      </c>
      <c r="Q8" s="71">
        <f t="shared" si="2"/>
        <v>0</v>
      </c>
      <c r="R8" s="65">
        <v>0</v>
      </c>
      <c r="S8" s="65">
        <v>0</v>
      </c>
      <c r="T8" s="116">
        <f t="shared" si="3"/>
        <v>0</v>
      </c>
      <c r="U8" s="50">
        <f t="shared" si="4"/>
        <v>0</v>
      </c>
      <c r="V8" s="65"/>
      <c r="W8" s="58"/>
      <c r="X8" s="46"/>
      <c r="Y8" s="49"/>
      <c r="Z8" s="49"/>
      <c r="AA8" s="49"/>
      <c r="AB8" s="49"/>
      <c r="AC8" s="49"/>
      <c r="AD8" s="49"/>
      <c r="AE8" s="14"/>
      <c r="AF8" s="14"/>
      <c r="AG8" s="14"/>
      <c r="AH8" s="14"/>
      <c r="AI8" s="14"/>
    </row>
    <row r="9" spans="1:35" ht="15.75">
      <c r="A9" s="68" t="s">
        <v>73</v>
      </c>
      <c r="B9" s="66">
        <v>34</v>
      </c>
      <c r="C9" s="66">
        <v>11</v>
      </c>
      <c r="D9" s="66">
        <v>3</v>
      </c>
      <c r="E9" s="69"/>
      <c r="F9" s="70">
        <v>14</v>
      </c>
      <c r="G9" s="60">
        <f t="shared" si="0"/>
        <v>42</v>
      </c>
      <c r="H9" s="63">
        <v>0</v>
      </c>
      <c r="I9" s="64">
        <f t="shared" si="5"/>
        <v>0</v>
      </c>
      <c r="J9" s="80">
        <v>21.5</v>
      </c>
      <c r="K9" s="66">
        <v>5</v>
      </c>
      <c r="L9" s="66">
        <v>8</v>
      </c>
      <c r="M9" s="111">
        <f t="shared" si="6"/>
        <v>16374.4</v>
      </c>
      <c r="N9" s="87">
        <v>10</v>
      </c>
      <c r="O9" s="65">
        <f t="shared" si="1"/>
        <v>30</v>
      </c>
      <c r="P9" s="114">
        <f>B9*N9</f>
        <v>340</v>
      </c>
      <c r="Q9" s="71">
        <f t="shared" si="2"/>
        <v>0</v>
      </c>
      <c r="R9" s="65">
        <v>28</v>
      </c>
      <c r="S9" s="65">
        <f>R9*D9</f>
        <v>84</v>
      </c>
      <c r="T9" s="116">
        <f t="shared" si="3"/>
        <v>2352</v>
      </c>
      <c r="U9" s="50">
        <f t="shared" si="4"/>
        <v>0</v>
      </c>
      <c r="V9" s="65"/>
      <c r="W9" s="58"/>
      <c r="X9" s="46"/>
      <c r="Y9" s="73"/>
      <c r="Z9" s="74"/>
      <c r="AA9" s="49"/>
      <c r="AB9" s="49"/>
      <c r="AC9" s="49"/>
      <c r="AD9" s="49"/>
      <c r="AE9" s="14"/>
      <c r="AF9" s="14"/>
      <c r="AG9" s="14"/>
      <c r="AH9" s="14"/>
      <c r="AI9" s="14"/>
    </row>
    <row r="10" spans="1:35" ht="15.75">
      <c r="A10" s="66" t="s">
        <v>113</v>
      </c>
      <c r="B10" s="66">
        <v>27</v>
      </c>
      <c r="C10" s="66">
        <v>9</v>
      </c>
      <c r="D10" s="66">
        <v>3</v>
      </c>
      <c r="E10" s="69"/>
      <c r="F10" s="70">
        <v>14</v>
      </c>
      <c r="G10" s="60">
        <f t="shared" si="0"/>
        <v>42</v>
      </c>
      <c r="H10" s="63">
        <v>0</v>
      </c>
      <c r="I10" s="64">
        <f t="shared" si="5"/>
        <v>0</v>
      </c>
      <c r="J10" s="80">
        <v>21.5</v>
      </c>
      <c r="K10" s="66">
        <v>5</v>
      </c>
      <c r="L10" s="66">
        <v>8</v>
      </c>
      <c r="M10" s="111">
        <f t="shared" si="6"/>
        <v>13003.2</v>
      </c>
      <c r="N10" s="87">
        <v>10</v>
      </c>
      <c r="O10" s="65">
        <f t="shared" si="1"/>
        <v>30</v>
      </c>
      <c r="P10" s="114">
        <f>B10*N10</f>
        <v>270</v>
      </c>
      <c r="Q10" s="71">
        <f t="shared" si="2"/>
        <v>0</v>
      </c>
      <c r="R10" s="65">
        <v>28</v>
      </c>
      <c r="S10" s="65">
        <f aca="true" t="shared" si="7" ref="S10:S18">R10*D10</f>
        <v>84</v>
      </c>
      <c r="T10" s="116">
        <f t="shared" si="3"/>
        <v>2352</v>
      </c>
      <c r="U10" s="50">
        <f t="shared" si="4"/>
        <v>0</v>
      </c>
      <c r="V10" s="65"/>
      <c r="W10" s="58"/>
      <c r="X10" s="46"/>
      <c r="Y10" s="49"/>
      <c r="Z10" s="75"/>
      <c r="AA10" s="49"/>
      <c r="AB10" s="49"/>
      <c r="AC10" s="49"/>
      <c r="AD10" s="49"/>
      <c r="AE10" s="14"/>
      <c r="AF10" s="14"/>
      <c r="AG10" s="28"/>
      <c r="AH10" s="14"/>
      <c r="AI10" s="14"/>
    </row>
    <row r="11" spans="1:35" ht="15.75">
      <c r="A11" s="68" t="s">
        <v>118</v>
      </c>
      <c r="B11" s="66">
        <v>18</v>
      </c>
      <c r="C11" s="66">
        <v>9</v>
      </c>
      <c r="D11" s="66">
        <v>2</v>
      </c>
      <c r="E11" s="78"/>
      <c r="F11" s="70">
        <v>14</v>
      </c>
      <c r="G11" s="60">
        <f t="shared" si="0"/>
        <v>28</v>
      </c>
      <c r="H11" s="63">
        <v>0</v>
      </c>
      <c r="I11" s="64">
        <f t="shared" si="5"/>
        <v>0</v>
      </c>
      <c r="J11" s="80">
        <v>21.5</v>
      </c>
      <c r="K11" s="66">
        <v>5</v>
      </c>
      <c r="L11" s="66">
        <v>8</v>
      </c>
      <c r="M11" s="111">
        <f t="shared" si="6"/>
        <v>8668.8</v>
      </c>
      <c r="N11" s="87">
        <v>11</v>
      </c>
      <c r="O11" s="65">
        <f t="shared" si="1"/>
        <v>22</v>
      </c>
      <c r="P11" s="114">
        <f>B11*N11</f>
        <v>198</v>
      </c>
      <c r="Q11" s="71">
        <f t="shared" si="2"/>
        <v>0</v>
      </c>
      <c r="R11" s="65">
        <v>28</v>
      </c>
      <c r="S11" s="65">
        <f t="shared" si="7"/>
        <v>56</v>
      </c>
      <c r="T11" s="116">
        <f t="shared" si="3"/>
        <v>1568</v>
      </c>
      <c r="U11" s="50">
        <f t="shared" si="4"/>
        <v>0</v>
      </c>
      <c r="V11" s="65"/>
      <c r="W11" s="58"/>
      <c r="X11" s="76"/>
      <c r="Y11" s="77"/>
      <c r="Z11" s="49"/>
      <c r="AA11" s="49"/>
      <c r="AB11" s="49"/>
      <c r="AC11" s="49"/>
      <c r="AD11" s="49"/>
      <c r="AE11" s="14"/>
      <c r="AF11" s="14"/>
      <c r="AG11" s="14"/>
      <c r="AH11" s="14"/>
      <c r="AI11" s="14"/>
    </row>
    <row r="12" spans="1:35" ht="15.75">
      <c r="A12" s="68" t="s">
        <v>119</v>
      </c>
      <c r="B12" s="66">
        <v>24</v>
      </c>
      <c r="C12" s="66">
        <v>12</v>
      </c>
      <c r="D12" s="66">
        <v>2</v>
      </c>
      <c r="E12" s="69"/>
      <c r="F12" s="70">
        <v>14</v>
      </c>
      <c r="G12" s="60">
        <f t="shared" si="0"/>
        <v>28</v>
      </c>
      <c r="H12" s="63">
        <v>0</v>
      </c>
      <c r="I12" s="64">
        <f t="shared" si="5"/>
        <v>0</v>
      </c>
      <c r="J12" s="80">
        <v>21.5</v>
      </c>
      <c r="K12" s="66">
        <v>5</v>
      </c>
      <c r="L12" s="66">
        <v>8</v>
      </c>
      <c r="M12" s="111">
        <f t="shared" si="6"/>
        <v>11558.4</v>
      </c>
      <c r="N12" s="87">
        <v>11</v>
      </c>
      <c r="O12" s="65">
        <f t="shared" si="1"/>
        <v>22</v>
      </c>
      <c r="P12" s="114">
        <f>B11*N12</f>
        <v>198</v>
      </c>
      <c r="Q12" s="71">
        <f t="shared" si="2"/>
        <v>0</v>
      </c>
      <c r="R12" s="65">
        <v>28</v>
      </c>
      <c r="S12" s="65">
        <f t="shared" si="7"/>
        <v>56</v>
      </c>
      <c r="T12" s="116">
        <f t="shared" si="3"/>
        <v>1568</v>
      </c>
      <c r="U12" s="50">
        <f t="shared" si="4"/>
        <v>0</v>
      </c>
      <c r="V12" s="65"/>
      <c r="W12" s="58"/>
      <c r="X12" s="76"/>
      <c r="Y12" s="77"/>
      <c r="Z12" s="49"/>
      <c r="AA12" s="49"/>
      <c r="AB12" s="49"/>
      <c r="AC12" s="49"/>
      <c r="AD12" s="49"/>
      <c r="AE12" s="14"/>
      <c r="AF12" s="14"/>
      <c r="AG12" s="14"/>
      <c r="AH12" s="14"/>
      <c r="AI12" s="14"/>
    </row>
    <row r="13" spans="1:35" ht="15.75">
      <c r="A13" s="151" t="s">
        <v>136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3"/>
      <c r="W13" s="58"/>
      <c r="X13" s="76"/>
      <c r="Y13" s="77"/>
      <c r="Z13" s="49"/>
      <c r="AA13" s="49"/>
      <c r="AB13" s="49"/>
      <c r="AC13" s="49"/>
      <c r="AD13" s="49"/>
      <c r="AE13" s="14"/>
      <c r="AF13" s="14"/>
      <c r="AG13" s="14"/>
      <c r="AH13" s="14"/>
      <c r="AI13" s="14"/>
    </row>
    <row r="14" spans="1:35" ht="15.75">
      <c r="A14" s="68" t="s">
        <v>120</v>
      </c>
      <c r="B14" s="66">
        <v>50</v>
      </c>
      <c r="C14" s="66">
        <v>15</v>
      </c>
      <c r="D14" s="66">
        <v>4</v>
      </c>
      <c r="E14" s="78"/>
      <c r="F14" s="70">
        <v>7</v>
      </c>
      <c r="G14" s="60">
        <f t="shared" si="0"/>
        <v>28</v>
      </c>
      <c r="H14" s="72">
        <v>0</v>
      </c>
      <c r="I14" s="64">
        <f t="shared" si="5"/>
        <v>0</v>
      </c>
      <c r="J14" s="80">
        <v>17.5</v>
      </c>
      <c r="K14" s="80">
        <v>4</v>
      </c>
      <c r="L14" s="80">
        <v>4</v>
      </c>
      <c r="M14" s="111">
        <f t="shared" si="6"/>
        <v>6125</v>
      </c>
      <c r="N14" s="87">
        <v>4</v>
      </c>
      <c r="O14" s="65">
        <f t="shared" si="1"/>
        <v>16</v>
      </c>
      <c r="P14" s="114">
        <f>B14*N14</f>
        <v>200</v>
      </c>
      <c r="Q14" s="71">
        <f t="shared" si="2"/>
        <v>0</v>
      </c>
      <c r="R14" s="65"/>
      <c r="S14" s="65">
        <f t="shared" si="7"/>
        <v>0</v>
      </c>
      <c r="T14" s="116">
        <f t="shared" si="3"/>
        <v>0</v>
      </c>
      <c r="U14" s="50">
        <f t="shared" si="4"/>
        <v>0</v>
      </c>
      <c r="V14" s="65"/>
      <c r="W14" s="58"/>
      <c r="X14" s="76"/>
      <c r="Y14" s="77"/>
      <c r="Z14" s="49"/>
      <c r="AA14" s="49"/>
      <c r="AB14" s="49"/>
      <c r="AC14" s="49"/>
      <c r="AD14" s="49"/>
      <c r="AE14" s="14"/>
      <c r="AF14" s="14"/>
      <c r="AG14" s="14"/>
      <c r="AH14" s="14"/>
      <c r="AI14" s="14"/>
    </row>
    <row r="15" spans="1:35" ht="15.75">
      <c r="A15" s="59" t="s">
        <v>97</v>
      </c>
      <c r="B15" s="60">
        <v>39</v>
      </c>
      <c r="C15" s="60">
        <v>13</v>
      </c>
      <c r="D15" s="60">
        <v>3</v>
      </c>
      <c r="E15" s="78"/>
      <c r="F15" s="70">
        <v>14</v>
      </c>
      <c r="G15" s="60">
        <f t="shared" si="0"/>
        <v>42</v>
      </c>
      <c r="H15" s="72">
        <v>0</v>
      </c>
      <c r="I15" s="64">
        <f>B15*G15*J15/K15*L15*H15</f>
        <v>0</v>
      </c>
      <c r="J15" s="80">
        <v>17.5</v>
      </c>
      <c r="K15" s="80">
        <v>4</v>
      </c>
      <c r="L15" s="80">
        <v>4</v>
      </c>
      <c r="M15" s="111">
        <f>B15*F15*J15/K15*L15</f>
        <v>9555</v>
      </c>
      <c r="N15" s="87">
        <v>4</v>
      </c>
      <c r="O15" s="65">
        <f>N15*D15</f>
        <v>12</v>
      </c>
      <c r="P15" s="114">
        <f>B15*N15</f>
        <v>156</v>
      </c>
      <c r="Q15" s="71">
        <f t="shared" si="2"/>
        <v>0</v>
      </c>
      <c r="R15" s="79"/>
      <c r="S15" s="65">
        <f t="shared" si="7"/>
        <v>0</v>
      </c>
      <c r="T15" s="116">
        <f t="shared" si="3"/>
        <v>0</v>
      </c>
      <c r="U15" s="50">
        <f t="shared" si="4"/>
        <v>0</v>
      </c>
      <c r="V15" s="65"/>
      <c r="W15" s="58"/>
      <c r="X15" s="76"/>
      <c r="Y15" s="77"/>
      <c r="Z15" s="49"/>
      <c r="AA15" s="49"/>
      <c r="AB15" s="49"/>
      <c r="AC15" s="49"/>
      <c r="AD15" s="49"/>
      <c r="AE15" s="14"/>
      <c r="AF15" s="14"/>
      <c r="AG15" s="14"/>
      <c r="AH15" s="14"/>
      <c r="AI15" s="14"/>
    </row>
    <row r="16" spans="1:35" ht="15.75">
      <c r="A16" s="68" t="s">
        <v>121</v>
      </c>
      <c r="B16" s="66">
        <v>26</v>
      </c>
      <c r="C16" s="66">
        <v>13</v>
      </c>
      <c r="D16" s="66">
        <v>2</v>
      </c>
      <c r="E16" s="78"/>
      <c r="F16" s="70">
        <v>14</v>
      </c>
      <c r="G16" s="60">
        <f t="shared" si="0"/>
        <v>28</v>
      </c>
      <c r="H16" s="72">
        <v>0</v>
      </c>
      <c r="I16" s="64">
        <f>B16*G16*J16/K16*L16*H16</f>
        <v>0</v>
      </c>
      <c r="J16" s="80">
        <v>17.5</v>
      </c>
      <c r="K16" s="80">
        <v>4</v>
      </c>
      <c r="L16" s="80">
        <v>4</v>
      </c>
      <c r="M16" s="111">
        <f>B16*F16*J16/K16*L16</f>
        <v>6370</v>
      </c>
      <c r="N16" s="87">
        <v>3.5</v>
      </c>
      <c r="O16" s="65">
        <f>N16*D16</f>
        <v>7</v>
      </c>
      <c r="P16" s="114">
        <f>B16*N16</f>
        <v>91</v>
      </c>
      <c r="Q16" s="71">
        <f t="shared" si="2"/>
        <v>0</v>
      </c>
      <c r="R16" s="79"/>
      <c r="S16" s="65">
        <f t="shared" si="7"/>
        <v>0</v>
      </c>
      <c r="T16" s="116">
        <f t="shared" si="3"/>
        <v>0</v>
      </c>
      <c r="U16" s="50">
        <f t="shared" si="4"/>
        <v>0</v>
      </c>
      <c r="V16" s="65"/>
      <c r="W16" s="58"/>
      <c r="X16" s="76"/>
      <c r="Y16" s="77"/>
      <c r="Z16" s="49"/>
      <c r="AA16" s="49"/>
      <c r="AB16" s="49"/>
      <c r="AC16" s="49"/>
      <c r="AD16" s="49"/>
      <c r="AE16" s="14"/>
      <c r="AF16" s="14"/>
      <c r="AG16" s="14"/>
      <c r="AH16" s="14"/>
      <c r="AI16" s="14"/>
    </row>
    <row r="17" spans="1:35" ht="15.75">
      <c r="A17" s="68" t="s">
        <v>113</v>
      </c>
      <c r="B17" s="66">
        <v>34</v>
      </c>
      <c r="C17" s="66">
        <v>11</v>
      </c>
      <c r="D17" s="66">
        <v>3</v>
      </c>
      <c r="E17" s="78"/>
      <c r="F17" s="70">
        <v>14</v>
      </c>
      <c r="G17" s="60">
        <f t="shared" si="0"/>
        <v>42</v>
      </c>
      <c r="H17" s="72">
        <v>0</v>
      </c>
      <c r="I17" s="64">
        <f>B17*G17*J17/K17*L17*H17</f>
        <v>0</v>
      </c>
      <c r="J17" s="80">
        <v>17.5</v>
      </c>
      <c r="K17" s="80">
        <v>4</v>
      </c>
      <c r="L17" s="80">
        <v>4</v>
      </c>
      <c r="M17" s="111">
        <f>B17*F17*J17/K17*L17</f>
        <v>8330</v>
      </c>
      <c r="N17" s="87">
        <v>10</v>
      </c>
      <c r="O17" s="65">
        <f>N17*D17</f>
        <v>30</v>
      </c>
      <c r="P17" s="114">
        <f>B17*N17</f>
        <v>340</v>
      </c>
      <c r="Q17" s="71">
        <f t="shared" si="2"/>
        <v>0</v>
      </c>
      <c r="R17" s="79"/>
      <c r="S17" s="65">
        <f t="shared" si="7"/>
        <v>0</v>
      </c>
      <c r="T17" s="116">
        <f t="shared" si="3"/>
        <v>0</v>
      </c>
      <c r="U17" s="50">
        <f t="shared" si="4"/>
        <v>0</v>
      </c>
      <c r="V17" s="65"/>
      <c r="W17" s="58"/>
      <c r="X17" s="76"/>
      <c r="Y17" s="77"/>
      <c r="Z17" s="49"/>
      <c r="AA17" s="49"/>
      <c r="AB17" s="49"/>
      <c r="AC17" s="49"/>
      <c r="AD17" s="49"/>
      <c r="AE17" s="14"/>
      <c r="AF17" s="14"/>
      <c r="AG17" s="14"/>
      <c r="AH17" s="14"/>
      <c r="AI17" s="14"/>
    </row>
    <row r="18" spans="1:35" ht="15.75">
      <c r="A18" s="66" t="s">
        <v>103</v>
      </c>
      <c r="B18" s="66">
        <v>26</v>
      </c>
      <c r="C18" s="66">
        <v>13</v>
      </c>
      <c r="D18" s="66">
        <v>2</v>
      </c>
      <c r="E18" s="78"/>
      <c r="F18" s="70">
        <v>14</v>
      </c>
      <c r="G18" s="60">
        <f t="shared" si="0"/>
        <v>28</v>
      </c>
      <c r="H18" s="72">
        <v>0</v>
      </c>
      <c r="I18" s="64">
        <f>B18*G18*J18/K18*L18*H18</f>
        <v>0</v>
      </c>
      <c r="J18" s="80">
        <v>17.5</v>
      </c>
      <c r="K18" s="80">
        <v>4</v>
      </c>
      <c r="L18" s="80">
        <v>4</v>
      </c>
      <c r="M18" s="111">
        <f>B18*F18*J18/K18*L18</f>
        <v>6370</v>
      </c>
      <c r="N18" s="87">
        <v>10</v>
      </c>
      <c r="O18" s="65">
        <f>N18*D18</f>
        <v>20</v>
      </c>
      <c r="P18" s="114">
        <f>B18*N18</f>
        <v>260</v>
      </c>
      <c r="Q18" s="71">
        <f t="shared" si="2"/>
        <v>0</v>
      </c>
      <c r="R18" s="79"/>
      <c r="S18" s="65">
        <f t="shared" si="7"/>
        <v>0</v>
      </c>
      <c r="T18" s="116">
        <f t="shared" si="3"/>
        <v>0</v>
      </c>
      <c r="U18" s="50">
        <f t="shared" si="4"/>
        <v>0</v>
      </c>
      <c r="V18" s="65"/>
      <c r="W18" s="58"/>
      <c r="X18" s="76"/>
      <c r="Y18" s="77"/>
      <c r="Z18" s="49"/>
      <c r="AA18" s="49"/>
      <c r="AB18" s="49"/>
      <c r="AC18" s="49"/>
      <c r="AD18" s="49"/>
      <c r="AE18" s="14"/>
      <c r="AF18" s="14"/>
      <c r="AG18" s="14"/>
      <c r="AH18" s="14"/>
      <c r="AI18" s="14"/>
    </row>
    <row r="19" spans="1:35" ht="15.75">
      <c r="A19" s="81" t="s">
        <v>74</v>
      </c>
      <c r="B19" s="81">
        <f>SUM(B14:B18)</f>
        <v>175</v>
      </c>
      <c r="C19" s="81"/>
      <c r="D19" s="81">
        <f>SUM(D14:E18)</f>
        <v>14</v>
      </c>
      <c r="E19" s="78"/>
      <c r="F19" s="82">
        <f>SUM(F7:F18)/10</f>
        <v>13.3</v>
      </c>
      <c r="G19" s="79">
        <f>SUM(G7:G18)</f>
        <v>343</v>
      </c>
      <c r="H19" s="80"/>
      <c r="I19" s="83">
        <f>SUM(I7:I18)</f>
        <v>0</v>
      </c>
      <c r="J19" s="84"/>
      <c r="K19" s="84"/>
      <c r="L19" s="84"/>
      <c r="M19" s="122">
        <f>SUM(M7:M18)</f>
        <v>102006.80000000002</v>
      </c>
      <c r="N19" s="83"/>
      <c r="O19" s="83"/>
      <c r="P19" s="122">
        <f>SUM(P7:P18)</f>
        <v>2313</v>
      </c>
      <c r="Q19" s="83">
        <f>SUM(Q7:Q18)</f>
        <v>0</v>
      </c>
      <c r="R19" s="83"/>
      <c r="S19" s="83"/>
      <c r="T19" s="122">
        <f>SUM(T7:T13)</f>
        <v>7840</v>
      </c>
      <c r="U19" s="123">
        <f>SUM(U7:U14)</f>
        <v>0</v>
      </c>
      <c r="V19" s="122">
        <f>M19+P19+T19</f>
        <v>112159.80000000002</v>
      </c>
      <c r="W19" s="58"/>
      <c r="X19" s="76"/>
      <c r="Y19" s="49"/>
      <c r="Z19" s="49"/>
      <c r="AA19" s="49"/>
      <c r="AB19" s="49"/>
      <c r="AC19" s="49"/>
      <c r="AD19" s="49"/>
      <c r="AE19" s="14"/>
      <c r="AF19" s="14"/>
      <c r="AG19" s="14"/>
      <c r="AH19" s="14"/>
      <c r="AI19" s="14"/>
    </row>
    <row r="20" spans="1:34" ht="44.25" customHeight="1">
      <c r="A20" s="154" t="s">
        <v>98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07"/>
      <c r="X20" s="107"/>
      <c r="Y20" s="107"/>
      <c r="Z20" s="107"/>
      <c r="AA20" s="107"/>
      <c r="AB20" s="107"/>
      <c r="AC20" s="107"/>
      <c r="AD20" s="107"/>
      <c r="AE20" s="14"/>
      <c r="AF20" s="14"/>
      <c r="AG20" s="14"/>
      <c r="AH20" s="14"/>
    </row>
    <row r="21" spans="1:35" ht="15" customHeight="1">
      <c r="A21" s="50"/>
      <c r="B21" s="51"/>
      <c r="C21" s="51"/>
      <c r="D21" s="50"/>
      <c r="E21" s="50"/>
      <c r="F21" s="146" t="s">
        <v>79</v>
      </c>
      <c r="G21" s="146"/>
      <c r="H21" s="146"/>
      <c r="I21" s="52"/>
      <c r="J21" s="52"/>
      <c r="K21" s="52"/>
      <c r="L21" s="52"/>
      <c r="M21" s="52"/>
      <c r="N21" s="147" t="s">
        <v>82</v>
      </c>
      <c r="O21" s="147"/>
      <c r="P21" s="147"/>
      <c r="Q21" s="54"/>
      <c r="R21" s="147" t="s">
        <v>85</v>
      </c>
      <c r="S21" s="146"/>
      <c r="T21" s="146"/>
      <c r="U21" s="52"/>
      <c r="V21" s="50"/>
      <c r="W21" s="58"/>
      <c r="X21" s="76"/>
      <c r="Y21" s="49"/>
      <c r="Z21" s="49"/>
      <c r="AA21" s="49"/>
      <c r="AB21" s="49"/>
      <c r="AC21" s="49"/>
      <c r="AD21" s="49"/>
      <c r="AE21" s="14"/>
      <c r="AF21" s="14"/>
      <c r="AG21" s="14"/>
      <c r="AH21" s="14"/>
      <c r="AI21" s="14"/>
    </row>
    <row r="22" spans="1:35" ht="76.5">
      <c r="A22" s="55" t="s">
        <v>70</v>
      </c>
      <c r="B22" s="55" t="s">
        <v>78</v>
      </c>
      <c r="C22" s="55" t="s">
        <v>106</v>
      </c>
      <c r="D22" s="55" t="s">
        <v>77</v>
      </c>
      <c r="E22" s="55" t="s">
        <v>4</v>
      </c>
      <c r="F22" s="55" t="s">
        <v>80</v>
      </c>
      <c r="G22" s="55" t="s">
        <v>81</v>
      </c>
      <c r="H22" s="55" t="s">
        <v>84</v>
      </c>
      <c r="I22" s="55" t="s">
        <v>110</v>
      </c>
      <c r="J22" s="55" t="s">
        <v>75</v>
      </c>
      <c r="K22" s="56" t="s">
        <v>72</v>
      </c>
      <c r="L22" s="56" t="s">
        <v>92</v>
      </c>
      <c r="M22" s="110" t="s">
        <v>91</v>
      </c>
      <c r="N22" s="55" t="s">
        <v>83</v>
      </c>
      <c r="O22" s="55" t="s">
        <v>81</v>
      </c>
      <c r="P22" s="112" t="s">
        <v>93</v>
      </c>
      <c r="Q22" s="55" t="s">
        <v>110</v>
      </c>
      <c r="R22" s="55" t="s">
        <v>83</v>
      </c>
      <c r="S22" s="55" t="s">
        <v>81</v>
      </c>
      <c r="T22" s="115" t="s">
        <v>91</v>
      </c>
      <c r="U22" s="55" t="s">
        <v>110</v>
      </c>
      <c r="V22" s="55" t="s">
        <v>96</v>
      </c>
      <c r="W22" s="58"/>
      <c r="X22" s="76"/>
      <c r="Y22" s="49"/>
      <c r="Z22" s="49"/>
      <c r="AA22" s="49"/>
      <c r="AB22" s="49"/>
      <c r="AC22" s="49"/>
      <c r="AD22" s="49"/>
      <c r="AE22" s="14"/>
      <c r="AF22" s="14"/>
      <c r="AG22" s="14"/>
      <c r="AH22" s="14"/>
      <c r="AI22" s="14"/>
    </row>
    <row r="23" spans="1:35" ht="15.75">
      <c r="A23" s="59" t="s">
        <v>71</v>
      </c>
      <c r="B23" s="60">
        <v>50</v>
      </c>
      <c r="C23" s="60">
        <v>13</v>
      </c>
      <c r="D23" s="60">
        <v>4</v>
      </c>
      <c r="E23" s="61"/>
      <c r="F23" s="62">
        <v>7</v>
      </c>
      <c r="G23" s="60">
        <f>D23*F23</f>
        <v>28</v>
      </c>
      <c r="H23" s="80">
        <v>0</v>
      </c>
      <c r="I23" s="64">
        <f>B23*F23*J23/K23*L23*H23</f>
        <v>0</v>
      </c>
      <c r="J23" s="80">
        <v>21.5</v>
      </c>
      <c r="K23" s="66">
        <v>5</v>
      </c>
      <c r="L23" s="66">
        <v>8</v>
      </c>
      <c r="M23" s="111">
        <f>B23*F23*J23/K23*L23</f>
        <v>12040</v>
      </c>
      <c r="N23" s="87">
        <v>3</v>
      </c>
      <c r="O23" s="65">
        <f>N23*D23</f>
        <v>12</v>
      </c>
      <c r="P23" s="128">
        <f>B23*N23</f>
        <v>150</v>
      </c>
      <c r="Q23" s="67">
        <f>P23*H23</f>
        <v>0</v>
      </c>
      <c r="R23" s="65">
        <v>0</v>
      </c>
      <c r="S23" s="65">
        <f>R23*D23</f>
        <v>0</v>
      </c>
      <c r="T23" s="116">
        <f>S23*R23</f>
        <v>0</v>
      </c>
      <c r="U23" s="50">
        <f>T23*H23</f>
        <v>0</v>
      </c>
      <c r="V23" s="65"/>
      <c r="W23" s="58"/>
      <c r="X23" s="76"/>
      <c r="Y23" s="49"/>
      <c r="Z23" s="49"/>
      <c r="AA23" s="49"/>
      <c r="AB23" s="49"/>
      <c r="AC23" s="49"/>
      <c r="AD23" s="49"/>
      <c r="AE23" s="14"/>
      <c r="AF23" s="14"/>
      <c r="AG23" s="14"/>
      <c r="AH23" s="14"/>
      <c r="AI23" s="14"/>
    </row>
    <row r="24" spans="1:35" ht="15.75">
      <c r="A24" s="66" t="s">
        <v>114</v>
      </c>
      <c r="B24" s="66">
        <v>48</v>
      </c>
      <c r="C24" s="66">
        <v>16</v>
      </c>
      <c r="D24" s="66">
        <v>3</v>
      </c>
      <c r="E24" s="78"/>
      <c r="F24" s="70">
        <v>7</v>
      </c>
      <c r="G24" s="60">
        <f>D24*F24</f>
        <v>21</v>
      </c>
      <c r="H24" s="80">
        <v>0</v>
      </c>
      <c r="I24" s="64">
        <f>B24*F24*J24/K24*L24*H24</f>
        <v>0</v>
      </c>
      <c r="J24" s="80">
        <v>21.5</v>
      </c>
      <c r="K24" s="66">
        <v>5</v>
      </c>
      <c r="L24" s="66">
        <v>8</v>
      </c>
      <c r="M24" s="111">
        <f>B24*F24*J24/K24*L24</f>
        <v>11558.4</v>
      </c>
      <c r="N24" s="87">
        <v>3</v>
      </c>
      <c r="O24" s="65">
        <f>N24*D24</f>
        <v>9</v>
      </c>
      <c r="P24" s="128">
        <f>B24*N24</f>
        <v>144</v>
      </c>
      <c r="Q24" s="67">
        <f>P24*H24</f>
        <v>0</v>
      </c>
      <c r="R24" s="65">
        <v>0</v>
      </c>
      <c r="S24" s="65">
        <f>R24*D24</f>
        <v>0</v>
      </c>
      <c r="T24" s="116">
        <f>S24*R24</f>
        <v>0</v>
      </c>
      <c r="U24" s="50">
        <f>T24*H24</f>
        <v>0</v>
      </c>
      <c r="V24" s="65"/>
      <c r="W24" s="58"/>
      <c r="X24" s="76"/>
      <c r="Y24" s="49"/>
      <c r="Z24" s="49"/>
      <c r="AA24" s="49"/>
      <c r="AB24" s="49"/>
      <c r="AC24" s="49"/>
      <c r="AD24" s="49"/>
      <c r="AE24" s="14"/>
      <c r="AF24" s="14"/>
      <c r="AG24" s="14"/>
      <c r="AH24" s="14"/>
      <c r="AI24" s="14"/>
    </row>
    <row r="25" spans="1:35" ht="13.5" customHeight="1">
      <c r="A25" s="68" t="s">
        <v>122</v>
      </c>
      <c r="B25" s="66">
        <v>58</v>
      </c>
      <c r="C25" s="66">
        <v>10</v>
      </c>
      <c r="D25" s="66">
        <v>5</v>
      </c>
      <c r="E25" s="69"/>
      <c r="F25" s="70">
        <v>11</v>
      </c>
      <c r="G25" s="60">
        <f>D25*F25</f>
        <v>55</v>
      </c>
      <c r="H25" s="80">
        <v>0</v>
      </c>
      <c r="I25" s="64">
        <f>B25*F25*J25/K25*L25*H25</f>
        <v>0</v>
      </c>
      <c r="J25" s="80">
        <v>21.5</v>
      </c>
      <c r="K25" s="66">
        <v>5</v>
      </c>
      <c r="L25" s="66">
        <v>8</v>
      </c>
      <c r="M25" s="111">
        <f>B25*F25*J25/K25*L25</f>
        <v>21947.2</v>
      </c>
      <c r="N25" s="87">
        <v>18</v>
      </c>
      <c r="O25" s="65">
        <f>N25*D25</f>
        <v>90</v>
      </c>
      <c r="P25" s="128">
        <f>B25*N25</f>
        <v>1044</v>
      </c>
      <c r="Q25" s="67">
        <f>P25*H25</f>
        <v>0</v>
      </c>
      <c r="R25" s="65">
        <v>28</v>
      </c>
      <c r="S25" s="65">
        <f>R25*D25</f>
        <v>140</v>
      </c>
      <c r="T25" s="116">
        <f>S25*R25</f>
        <v>3920</v>
      </c>
      <c r="U25" s="50">
        <f>T25*H25</f>
        <v>0</v>
      </c>
      <c r="V25" s="65"/>
      <c r="W25" s="58"/>
      <c r="X25" s="76"/>
      <c r="Y25" s="49"/>
      <c r="Z25" s="49"/>
      <c r="AA25" s="49"/>
      <c r="AB25" s="49"/>
      <c r="AC25" s="49"/>
      <c r="AD25" s="49"/>
      <c r="AE25" s="14"/>
      <c r="AF25" s="14"/>
      <c r="AG25" s="14"/>
      <c r="AH25" s="14"/>
      <c r="AI25" s="14"/>
    </row>
    <row r="26" spans="1:35" ht="13.5" customHeight="1">
      <c r="A26" s="68" t="s">
        <v>123</v>
      </c>
      <c r="B26" s="66">
        <v>26</v>
      </c>
      <c r="C26" s="66">
        <v>13</v>
      </c>
      <c r="D26" s="66">
        <v>2</v>
      </c>
      <c r="E26" s="69"/>
      <c r="F26" s="70">
        <v>14</v>
      </c>
      <c r="G26" s="60">
        <f>D26*F26</f>
        <v>28</v>
      </c>
      <c r="H26" s="80">
        <v>0</v>
      </c>
      <c r="I26" s="64">
        <f>B26*F26*J26/K26*L26*H26</f>
        <v>0</v>
      </c>
      <c r="J26" s="80">
        <v>21.5</v>
      </c>
      <c r="K26" s="66">
        <v>5</v>
      </c>
      <c r="L26" s="66">
        <v>8</v>
      </c>
      <c r="M26" s="111">
        <f>B26*F26*J26/K26*L26</f>
        <v>12521.6</v>
      </c>
      <c r="N26" s="87">
        <v>18</v>
      </c>
      <c r="O26" s="65">
        <f>N26*D26</f>
        <v>36</v>
      </c>
      <c r="P26" s="128">
        <f>B26*N26</f>
        <v>468</v>
      </c>
      <c r="Q26" s="67">
        <f>P26*H26</f>
        <v>0</v>
      </c>
      <c r="R26" s="65">
        <v>28</v>
      </c>
      <c r="S26" s="65">
        <f>R26*D26</f>
        <v>56</v>
      </c>
      <c r="T26" s="116">
        <f>S26*R26</f>
        <v>1568</v>
      </c>
      <c r="U26" s="50">
        <f>T26*H26</f>
        <v>0</v>
      </c>
      <c r="V26" s="65"/>
      <c r="W26" s="58"/>
      <c r="X26" s="76"/>
      <c r="Y26" s="49"/>
      <c r="Z26" s="49"/>
      <c r="AA26" s="49"/>
      <c r="AB26" s="49"/>
      <c r="AC26" s="49"/>
      <c r="AD26" s="49"/>
      <c r="AE26" s="14"/>
      <c r="AF26" s="14"/>
      <c r="AG26" s="14"/>
      <c r="AH26" s="14"/>
      <c r="AI26" s="14"/>
    </row>
    <row r="27" spans="1:35" ht="13.5" customHeight="1">
      <c r="A27" s="151" t="s">
        <v>137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3"/>
      <c r="W27" s="58"/>
      <c r="X27" s="76"/>
      <c r="Y27" s="49"/>
      <c r="Z27" s="49"/>
      <c r="AA27" s="49"/>
      <c r="AB27" s="49"/>
      <c r="AC27" s="49"/>
      <c r="AD27" s="49"/>
      <c r="AE27" s="14"/>
      <c r="AF27" s="14"/>
      <c r="AG27" s="14"/>
      <c r="AH27" s="14"/>
      <c r="AI27" s="14"/>
    </row>
    <row r="28" spans="1:35" ht="13.5" customHeight="1">
      <c r="A28" s="68" t="s">
        <v>114</v>
      </c>
      <c r="B28" s="60">
        <v>50</v>
      </c>
      <c r="C28" s="66">
        <v>13</v>
      </c>
      <c r="D28" s="66">
        <v>4</v>
      </c>
      <c r="E28" s="69"/>
      <c r="F28" s="70">
        <v>7</v>
      </c>
      <c r="G28" s="60">
        <f>D28*F28</f>
        <v>28</v>
      </c>
      <c r="H28" s="80">
        <v>0</v>
      </c>
      <c r="I28" s="64">
        <f>B28*F28*J28/K28*L28*H28</f>
        <v>0</v>
      </c>
      <c r="J28" s="80">
        <v>17.5</v>
      </c>
      <c r="K28" s="66">
        <v>4</v>
      </c>
      <c r="L28" s="66">
        <v>4</v>
      </c>
      <c r="M28" s="111">
        <f>B28*F28*J28/K28*L28</f>
        <v>6125</v>
      </c>
      <c r="N28" s="87">
        <v>3</v>
      </c>
      <c r="O28" s="65">
        <f>N28*D28</f>
        <v>12</v>
      </c>
      <c r="P28" s="127">
        <f>B28*N28</f>
        <v>150</v>
      </c>
      <c r="Q28" s="71"/>
      <c r="R28" s="65"/>
      <c r="S28" s="65"/>
      <c r="T28" s="116"/>
      <c r="U28" s="50"/>
      <c r="V28" s="65"/>
      <c r="W28" s="58"/>
      <c r="X28" s="76"/>
      <c r="Y28" s="49"/>
      <c r="Z28" s="49"/>
      <c r="AA28" s="49"/>
      <c r="AB28" s="49"/>
      <c r="AC28" s="49"/>
      <c r="AD28" s="49"/>
      <c r="AE28" s="14"/>
      <c r="AF28" s="14"/>
      <c r="AG28" s="14"/>
      <c r="AH28" s="14"/>
      <c r="AI28" s="14"/>
    </row>
    <row r="29" spans="1:35" ht="13.5" customHeight="1">
      <c r="A29" s="68" t="s">
        <v>102</v>
      </c>
      <c r="B29" s="66">
        <v>48</v>
      </c>
      <c r="C29" s="66">
        <v>16</v>
      </c>
      <c r="D29" s="66">
        <v>3</v>
      </c>
      <c r="E29" s="69"/>
      <c r="F29" s="70">
        <v>7</v>
      </c>
      <c r="G29" s="60">
        <f>D29*F29</f>
        <v>21</v>
      </c>
      <c r="H29" s="80">
        <v>0</v>
      </c>
      <c r="I29" s="64">
        <f>B29*F29*J29/K29*L29*H29</f>
        <v>0</v>
      </c>
      <c r="J29" s="80">
        <v>17.5</v>
      </c>
      <c r="K29" s="66">
        <v>4</v>
      </c>
      <c r="L29" s="66">
        <v>4</v>
      </c>
      <c r="M29" s="111">
        <f>B29*F29*J29/K29*L29</f>
        <v>5880</v>
      </c>
      <c r="N29" s="87">
        <v>3</v>
      </c>
      <c r="O29" s="65">
        <f>N29*D29</f>
        <v>9</v>
      </c>
      <c r="P29" s="127">
        <f>B29*N29</f>
        <v>144</v>
      </c>
      <c r="Q29" s="71"/>
      <c r="R29" s="65"/>
      <c r="S29" s="65"/>
      <c r="T29" s="116"/>
      <c r="U29" s="50"/>
      <c r="V29" s="65"/>
      <c r="W29" s="58"/>
      <c r="X29" s="76"/>
      <c r="Y29" s="49"/>
      <c r="Z29" s="49"/>
      <c r="AA29" s="49"/>
      <c r="AB29" s="49"/>
      <c r="AC29" s="49"/>
      <c r="AD29" s="49"/>
      <c r="AE29" s="14"/>
      <c r="AF29" s="14"/>
      <c r="AG29" s="14"/>
      <c r="AH29" s="14"/>
      <c r="AI29" s="14"/>
    </row>
    <row r="30" spans="1:35" ht="13.5" customHeight="1">
      <c r="A30" s="68" t="s">
        <v>124</v>
      </c>
      <c r="B30" s="66">
        <v>58</v>
      </c>
      <c r="C30" s="66">
        <v>13</v>
      </c>
      <c r="D30" s="66">
        <v>5</v>
      </c>
      <c r="E30" s="69"/>
      <c r="F30" s="70">
        <v>11</v>
      </c>
      <c r="G30" s="60">
        <f>D30*F30</f>
        <v>55</v>
      </c>
      <c r="H30" s="80">
        <v>0</v>
      </c>
      <c r="I30" s="64">
        <f>B30*F30*J30/K30*L30*H30</f>
        <v>0</v>
      </c>
      <c r="J30" s="80">
        <v>17.5</v>
      </c>
      <c r="K30" s="66">
        <v>4</v>
      </c>
      <c r="L30" s="66">
        <v>4</v>
      </c>
      <c r="M30" s="111">
        <f>B30*F30*J30/K30*L30</f>
        <v>11165</v>
      </c>
      <c r="N30" s="87">
        <v>18</v>
      </c>
      <c r="O30" s="65">
        <f>N30*D30</f>
        <v>90</v>
      </c>
      <c r="P30" s="127">
        <f>B30*N30</f>
        <v>1044</v>
      </c>
      <c r="Q30" s="71"/>
      <c r="R30" s="65"/>
      <c r="S30" s="65"/>
      <c r="T30" s="116"/>
      <c r="U30" s="50"/>
      <c r="V30" s="65"/>
      <c r="W30" s="58"/>
      <c r="X30" s="76"/>
      <c r="Y30" s="49"/>
      <c r="Z30" s="49"/>
      <c r="AA30" s="49"/>
      <c r="AB30" s="49"/>
      <c r="AC30" s="49"/>
      <c r="AD30" s="49"/>
      <c r="AE30" s="14"/>
      <c r="AF30" s="14"/>
      <c r="AG30" s="14"/>
      <c r="AH30" s="14"/>
      <c r="AI30" s="14"/>
    </row>
    <row r="31" spans="1:35" ht="13.5" customHeight="1">
      <c r="A31" s="68" t="s">
        <v>125</v>
      </c>
      <c r="B31" s="66">
        <v>26</v>
      </c>
      <c r="C31" s="66">
        <v>13</v>
      </c>
      <c r="D31" s="66">
        <v>2</v>
      </c>
      <c r="E31" s="69"/>
      <c r="F31" s="70">
        <v>14</v>
      </c>
      <c r="G31" s="60">
        <f>D31*F31</f>
        <v>28</v>
      </c>
      <c r="H31" s="80">
        <v>0</v>
      </c>
      <c r="I31" s="64">
        <f>B31*F31*J31/K31*L31*H31</f>
        <v>0</v>
      </c>
      <c r="J31" s="80">
        <v>17.5</v>
      </c>
      <c r="K31" s="66">
        <v>4</v>
      </c>
      <c r="L31" s="66">
        <v>4</v>
      </c>
      <c r="M31" s="111">
        <f>B31*F31*J31/K31*L31</f>
        <v>6370</v>
      </c>
      <c r="N31" s="87">
        <v>18</v>
      </c>
      <c r="O31" s="65">
        <f>N31*D31</f>
        <v>36</v>
      </c>
      <c r="P31" s="127">
        <f>B31*N31</f>
        <v>468</v>
      </c>
      <c r="Q31" s="71"/>
      <c r="R31" s="65"/>
      <c r="S31" s="65"/>
      <c r="T31" s="116"/>
      <c r="U31" s="50"/>
      <c r="V31" s="65"/>
      <c r="W31" s="58"/>
      <c r="X31" s="76"/>
      <c r="Y31" s="49"/>
      <c r="Z31" s="49"/>
      <c r="AA31" s="49"/>
      <c r="AB31" s="49"/>
      <c r="AC31" s="49"/>
      <c r="AD31" s="49"/>
      <c r="AE31" s="14"/>
      <c r="AF31" s="14"/>
      <c r="AG31" s="14"/>
      <c r="AH31" s="14"/>
      <c r="AI31" s="14"/>
    </row>
    <row r="32" spans="1:35" ht="15.75">
      <c r="A32" s="81" t="s">
        <v>74</v>
      </c>
      <c r="B32" s="81">
        <f>SUM(B28:B31)</f>
        <v>182</v>
      </c>
      <c r="C32" s="81"/>
      <c r="D32" s="81">
        <f>SUM(D28:E31)</f>
        <v>14</v>
      </c>
      <c r="E32" s="78"/>
      <c r="F32" s="109">
        <f>SUM(F23:F31)/3</f>
        <v>26</v>
      </c>
      <c r="G32" s="79"/>
      <c r="H32" s="84"/>
      <c r="I32" s="83">
        <f>SUM(I23:I31)</f>
        <v>0</v>
      </c>
      <c r="J32" s="79"/>
      <c r="K32" s="81"/>
      <c r="L32" s="81"/>
      <c r="M32" s="122">
        <f>SUM(M23:M31)</f>
        <v>87607.20000000001</v>
      </c>
      <c r="N32" s="83"/>
      <c r="O32" s="83"/>
      <c r="P32" s="122">
        <f>SUM(P23:P31)</f>
        <v>3612</v>
      </c>
      <c r="Q32" s="83">
        <f>SUM(Q23:Q25)</f>
        <v>0</v>
      </c>
      <c r="R32" s="83"/>
      <c r="S32" s="83"/>
      <c r="T32" s="122">
        <f>SUM(T23:T31)</f>
        <v>5488</v>
      </c>
      <c r="U32" s="123">
        <f>SUM(U23:U25)</f>
        <v>0</v>
      </c>
      <c r="V32" s="122">
        <f>M32+P32+T32</f>
        <v>96707.20000000001</v>
      </c>
      <c r="W32" s="58"/>
      <c r="X32" s="76"/>
      <c r="Y32" s="49"/>
      <c r="Z32" s="49"/>
      <c r="AA32" s="49"/>
      <c r="AB32" s="49"/>
      <c r="AC32" s="49"/>
      <c r="AD32" s="49"/>
      <c r="AE32" s="14"/>
      <c r="AF32" s="14"/>
      <c r="AG32" s="14"/>
      <c r="AH32" s="14"/>
      <c r="AI32" s="14"/>
    </row>
    <row r="33" spans="1:35" ht="18.75">
      <c r="A33" s="117" t="s">
        <v>138</v>
      </c>
      <c r="B33" s="118"/>
      <c r="C33" s="118"/>
      <c r="D33" s="119"/>
      <c r="E33" s="120"/>
      <c r="F33" s="120"/>
      <c r="G33" s="120"/>
      <c r="H33" s="120"/>
      <c r="I33" s="120"/>
      <c r="J33" s="121"/>
      <c r="K33" s="117"/>
      <c r="L33" s="117"/>
      <c r="M33" s="124"/>
      <c r="N33" s="124"/>
      <c r="O33" s="124"/>
      <c r="P33" s="124"/>
      <c r="Q33" s="124"/>
      <c r="R33" s="124"/>
      <c r="S33" s="124"/>
      <c r="T33" s="125"/>
      <c r="U33" s="125"/>
      <c r="V33" s="126">
        <f>V32+V19</f>
        <v>208867.00000000003</v>
      </c>
      <c r="W33" s="58"/>
      <c r="X33" s="76"/>
      <c r="Y33" s="49"/>
      <c r="Z33" s="49"/>
      <c r="AA33" s="49"/>
      <c r="AB33" s="49"/>
      <c r="AC33" s="49"/>
      <c r="AD33" s="49"/>
      <c r="AE33" s="14"/>
      <c r="AF33" s="14"/>
      <c r="AG33" s="14"/>
      <c r="AH33" s="14"/>
      <c r="AI33" s="14"/>
    </row>
    <row r="34" spans="1:34" ht="15.75">
      <c r="A34" s="81"/>
      <c r="B34" s="81"/>
      <c r="C34" s="81"/>
      <c r="D34" s="66"/>
      <c r="E34" s="78"/>
      <c r="F34" s="88"/>
      <c r="G34" s="65"/>
      <c r="H34" s="80"/>
      <c r="I34" s="65"/>
      <c r="J34" s="66"/>
      <c r="K34" s="66"/>
      <c r="L34" s="84"/>
      <c r="M34" s="84"/>
      <c r="N34" s="79"/>
      <c r="O34" s="79"/>
      <c r="P34" s="88"/>
      <c r="Q34" s="88"/>
      <c r="R34" s="79"/>
      <c r="S34" s="85"/>
      <c r="T34" s="79"/>
      <c r="U34" s="104"/>
      <c r="V34" s="90"/>
      <c r="W34" s="76"/>
      <c r="X34" s="49"/>
      <c r="Y34" s="49"/>
      <c r="Z34" s="49"/>
      <c r="AA34" s="49"/>
      <c r="AB34" s="49"/>
      <c r="AC34" s="49"/>
      <c r="AD34" s="49"/>
      <c r="AE34" s="14"/>
      <c r="AF34" s="14"/>
      <c r="AG34" s="14"/>
      <c r="AH34" s="14"/>
    </row>
    <row r="35" spans="1:34" ht="13.5" customHeight="1">
      <c r="A35" s="66"/>
      <c r="B35" s="66"/>
      <c r="C35" s="66"/>
      <c r="D35" s="81"/>
      <c r="E35" s="78"/>
      <c r="F35" s="84"/>
      <c r="G35" s="79"/>
      <c r="H35" s="80"/>
      <c r="I35" s="65"/>
      <c r="J35" s="66"/>
      <c r="K35" s="66"/>
      <c r="L35" s="80"/>
      <c r="M35" s="80"/>
      <c r="N35" s="79"/>
      <c r="O35" s="79"/>
      <c r="P35" s="88"/>
      <c r="Q35" s="88"/>
      <c r="R35" s="79"/>
      <c r="S35" s="85"/>
      <c r="T35" s="65"/>
      <c r="U35" s="105"/>
      <c r="V35" s="91"/>
      <c r="W35" s="76"/>
      <c r="X35" s="49"/>
      <c r="Y35" s="49"/>
      <c r="Z35" s="49"/>
      <c r="AA35" s="49"/>
      <c r="AB35" s="49"/>
      <c r="AC35" s="49"/>
      <c r="AD35" s="49"/>
      <c r="AE35" s="14"/>
      <c r="AF35" s="14"/>
      <c r="AG35" s="14"/>
      <c r="AH35" s="14"/>
    </row>
    <row r="36" spans="1:34" ht="15.75">
      <c r="A36" s="68"/>
      <c r="B36" s="66" t="s">
        <v>95</v>
      </c>
      <c r="C36" s="66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65"/>
      <c r="O36" s="65"/>
      <c r="P36" s="82"/>
      <c r="Q36" s="82"/>
      <c r="R36" s="65"/>
      <c r="S36" s="86"/>
      <c r="T36" s="65"/>
      <c r="U36" s="65"/>
      <c r="V36" s="66"/>
      <c r="W36" s="46"/>
      <c r="X36" s="49"/>
      <c r="Y36" s="49"/>
      <c r="Z36" s="49"/>
      <c r="AA36" s="49"/>
      <c r="AB36" s="49"/>
      <c r="AC36" s="49"/>
      <c r="AD36" s="49"/>
      <c r="AE36" s="14"/>
      <c r="AF36" s="14"/>
      <c r="AG36" s="14"/>
      <c r="AH36" s="14"/>
    </row>
    <row r="37" spans="1:34" ht="15.75">
      <c r="A37" s="68"/>
      <c r="B37" s="66"/>
      <c r="C37" s="66"/>
      <c r="D37" s="50"/>
      <c r="E37" s="50"/>
      <c r="F37" s="50"/>
      <c r="G37" s="50"/>
      <c r="H37" s="50"/>
      <c r="I37" s="50"/>
      <c r="J37" s="50"/>
      <c r="K37" s="50"/>
      <c r="L37" s="92" t="s">
        <v>99</v>
      </c>
      <c r="M37" s="92"/>
      <c r="N37" s="84"/>
      <c r="O37" s="84"/>
      <c r="P37" s="82"/>
      <c r="Q37" s="82"/>
      <c r="R37" s="65"/>
      <c r="S37" s="129">
        <f>M19</f>
        <v>102006.80000000002</v>
      </c>
      <c r="T37" s="65"/>
      <c r="U37" s="65"/>
      <c r="V37" s="66"/>
      <c r="W37" s="46"/>
      <c r="X37" s="49"/>
      <c r="Y37" s="49"/>
      <c r="Z37" s="49"/>
      <c r="AA37" s="49"/>
      <c r="AB37" s="49"/>
      <c r="AC37" s="49"/>
      <c r="AD37" s="49"/>
      <c r="AE37" s="14"/>
      <c r="AF37" s="14"/>
      <c r="AG37" s="14"/>
      <c r="AH37" s="14"/>
    </row>
    <row r="38" spans="1:34" ht="17.25" customHeight="1">
      <c r="A38" s="68"/>
      <c r="B38" s="66"/>
      <c r="C38" s="66"/>
      <c r="D38" s="66"/>
      <c r="E38" s="69"/>
      <c r="F38" s="80"/>
      <c r="G38" s="65"/>
      <c r="H38" s="80"/>
      <c r="I38" s="80"/>
      <c r="J38" s="80"/>
      <c r="K38" s="80"/>
      <c r="L38" s="84" t="s">
        <v>100</v>
      </c>
      <c r="M38" s="84"/>
      <c r="N38" s="84"/>
      <c r="O38" s="84"/>
      <c r="P38" s="88"/>
      <c r="Q38" s="88"/>
      <c r="R38" s="79"/>
      <c r="S38" s="129">
        <f>M32</f>
        <v>87607.20000000001</v>
      </c>
      <c r="T38" s="65"/>
      <c r="U38" s="65"/>
      <c r="V38" s="66"/>
      <c r="W38" s="46"/>
      <c r="X38" s="49"/>
      <c r="Y38" s="49"/>
      <c r="Z38" s="49"/>
      <c r="AA38" s="49"/>
      <c r="AB38" s="49"/>
      <c r="AC38" s="49"/>
      <c r="AD38" s="49"/>
      <c r="AE38" s="14"/>
      <c r="AF38" s="14"/>
      <c r="AG38" s="14"/>
      <c r="AH38" s="14"/>
    </row>
    <row r="39" spans="1:34" ht="15.75">
      <c r="A39" s="68"/>
      <c r="B39" s="66" t="s">
        <v>94</v>
      </c>
      <c r="C39" s="66"/>
      <c r="D39" s="66"/>
      <c r="E39" s="69"/>
      <c r="F39" s="80"/>
      <c r="G39" s="65"/>
      <c r="H39" s="80"/>
      <c r="I39" s="80"/>
      <c r="J39" s="80"/>
      <c r="K39" s="80"/>
      <c r="L39" s="80"/>
      <c r="M39" s="80"/>
      <c r="N39" s="65"/>
      <c r="O39" s="65"/>
      <c r="P39" s="82"/>
      <c r="Q39" s="82"/>
      <c r="R39" s="80"/>
      <c r="S39" s="130"/>
      <c r="T39" s="65"/>
      <c r="U39" s="65"/>
      <c r="V39" s="66"/>
      <c r="W39" s="46"/>
      <c r="X39" s="49"/>
      <c r="Y39" s="49"/>
      <c r="Z39" s="49"/>
      <c r="AA39" s="49"/>
      <c r="AB39" s="49"/>
      <c r="AC39" s="49"/>
      <c r="AD39" s="49"/>
      <c r="AE39" s="14"/>
      <c r="AF39" s="14"/>
      <c r="AG39" s="14"/>
      <c r="AH39" s="14"/>
    </row>
    <row r="40" spans="1:34" ht="15.75">
      <c r="A40" s="68"/>
      <c r="B40" s="66"/>
      <c r="C40" s="66"/>
      <c r="D40" s="66"/>
      <c r="E40" s="69"/>
      <c r="F40" s="80"/>
      <c r="G40" s="65"/>
      <c r="H40" s="80"/>
      <c r="I40" s="80"/>
      <c r="J40" s="80"/>
      <c r="K40" s="80"/>
      <c r="L40" s="92" t="s">
        <v>99</v>
      </c>
      <c r="M40" s="92"/>
      <c r="N40" s="65"/>
      <c r="O40" s="65"/>
      <c r="P40" s="82"/>
      <c r="Q40" s="82"/>
      <c r="R40" s="65"/>
      <c r="S40" s="129">
        <f>P19</f>
        <v>2313</v>
      </c>
      <c r="T40" s="65"/>
      <c r="U40" s="65"/>
      <c r="V40" s="66"/>
      <c r="W40" s="46"/>
      <c r="X40" s="49"/>
      <c r="Y40" s="49"/>
      <c r="Z40" s="49"/>
      <c r="AA40" s="49"/>
      <c r="AB40" s="49"/>
      <c r="AC40" s="49"/>
      <c r="AD40" s="49"/>
      <c r="AE40" s="14"/>
      <c r="AF40" s="14"/>
      <c r="AG40" s="14"/>
      <c r="AH40" s="14"/>
    </row>
    <row r="41" spans="1:30" ht="15.75">
      <c r="A41" s="66"/>
      <c r="B41" s="66"/>
      <c r="C41" s="66"/>
      <c r="D41" s="66"/>
      <c r="E41" s="69"/>
      <c r="F41" s="69"/>
      <c r="G41" s="69"/>
      <c r="H41" s="69"/>
      <c r="I41" s="69"/>
      <c r="J41" s="69"/>
      <c r="K41" s="69"/>
      <c r="L41" s="84" t="s">
        <v>100</v>
      </c>
      <c r="M41" s="84"/>
      <c r="N41" s="69"/>
      <c r="O41" s="69"/>
      <c r="P41" s="69"/>
      <c r="Q41" s="69"/>
      <c r="R41" s="65"/>
      <c r="S41" s="129">
        <f>P32</f>
        <v>3612</v>
      </c>
      <c r="T41" s="65"/>
      <c r="U41" s="65"/>
      <c r="V41" s="66"/>
      <c r="W41" s="46"/>
      <c r="X41" s="49"/>
      <c r="Y41" s="49"/>
      <c r="Z41" s="49"/>
      <c r="AA41" s="49"/>
      <c r="AB41" s="49"/>
      <c r="AC41" s="46"/>
      <c r="AD41" s="46"/>
    </row>
    <row r="42" spans="1:30" ht="15.75">
      <c r="A42" s="66"/>
      <c r="B42" s="165" t="s">
        <v>111</v>
      </c>
      <c r="C42" s="166"/>
      <c r="D42" s="66"/>
      <c r="E42" s="69"/>
      <c r="F42" s="69"/>
      <c r="G42" s="69"/>
      <c r="H42" s="69"/>
      <c r="I42" s="69"/>
      <c r="J42" s="69"/>
      <c r="K42" s="69"/>
      <c r="L42" s="84"/>
      <c r="M42" s="84"/>
      <c r="N42" s="69"/>
      <c r="O42" s="69"/>
      <c r="P42" s="69"/>
      <c r="Q42" s="69"/>
      <c r="R42" s="65"/>
      <c r="S42" s="129">
        <f>T32+T19</f>
        <v>13328</v>
      </c>
      <c r="T42" s="65"/>
      <c r="U42" s="65"/>
      <c r="V42" s="66"/>
      <c r="W42" s="46"/>
      <c r="X42" s="49"/>
      <c r="Y42" s="49"/>
      <c r="Z42" s="49"/>
      <c r="AA42" s="49"/>
      <c r="AB42" s="49"/>
      <c r="AC42" s="46"/>
      <c r="AD42" s="46"/>
    </row>
    <row r="43" spans="1:30" ht="15.75">
      <c r="A43" s="66"/>
      <c r="B43" s="66"/>
      <c r="C43" s="66"/>
      <c r="D43" s="66"/>
      <c r="E43" s="69"/>
      <c r="F43" s="69"/>
      <c r="G43" s="69"/>
      <c r="H43" s="69"/>
      <c r="I43" s="69"/>
      <c r="J43" s="69"/>
      <c r="K43" s="69"/>
      <c r="L43" s="84"/>
      <c r="M43" s="84"/>
      <c r="N43" s="69"/>
      <c r="O43" s="69"/>
      <c r="P43" s="69"/>
      <c r="Q43" s="69"/>
      <c r="R43" s="65"/>
      <c r="S43" s="106"/>
      <c r="T43" s="65"/>
      <c r="U43" s="65"/>
      <c r="V43" s="66"/>
      <c r="W43" s="46"/>
      <c r="X43" s="49"/>
      <c r="Y43" s="49"/>
      <c r="Z43" s="49"/>
      <c r="AA43" s="49"/>
      <c r="AB43" s="49"/>
      <c r="AC43" s="46"/>
      <c r="AD43" s="46"/>
    </row>
    <row r="44" spans="1:30" ht="15.75">
      <c r="A44" s="68"/>
      <c r="B44" s="94" t="s">
        <v>131</v>
      </c>
      <c r="C44" s="94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69"/>
      <c r="O44" s="69"/>
      <c r="P44" s="69"/>
      <c r="Q44" s="69"/>
      <c r="R44" s="65"/>
      <c r="S44" s="50"/>
      <c r="T44" s="50"/>
      <c r="U44" s="50"/>
      <c r="V44" s="50"/>
      <c r="W44" s="46"/>
      <c r="X44" s="46"/>
      <c r="Y44" s="46"/>
      <c r="Z44" s="46"/>
      <c r="AA44" s="46"/>
      <c r="AB44" s="49"/>
      <c r="AC44" s="46"/>
      <c r="AD44" s="46"/>
    </row>
    <row r="45" spans="1:30" ht="15.75">
      <c r="A45" s="68"/>
      <c r="B45" s="97" t="s">
        <v>86</v>
      </c>
      <c r="C45" s="97"/>
      <c r="D45" s="98"/>
      <c r="E45" s="95"/>
      <c r="F45" s="99"/>
      <c r="G45" s="100"/>
      <c r="H45" s="100"/>
      <c r="I45" s="100"/>
      <c r="J45" s="100"/>
      <c r="K45" s="167" t="s">
        <v>139</v>
      </c>
      <c r="L45" s="168"/>
      <c r="M45" s="168"/>
      <c r="N45" s="168"/>
      <c r="O45" s="168"/>
      <c r="P45" s="168"/>
      <c r="Q45" s="168"/>
      <c r="R45" s="169"/>
      <c r="S45" s="93"/>
      <c r="T45" s="65"/>
      <c r="U45" s="65"/>
      <c r="V45" s="66"/>
      <c r="W45" s="46"/>
      <c r="X45" s="49"/>
      <c r="Y45" s="49"/>
      <c r="Z45" s="49"/>
      <c r="AA45" s="49"/>
      <c r="AB45" s="49"/>
      <c r="AC45" s="46"/>
      <c r="AD45" s="46"/>
    </row>
    <row r="46" spans="1:30" ht="15.75">
      <c r="A46" s="68"/>
      <c r="B46" s="66"/>
      <c r="C46" s="66"/>
      <c r="D46" s="66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5"/>
      <c r="S46" s="93"/>
      <c r="T46" s="65"/>
      <c r="U46" s="65"/>
      <c r="V46" s="66"/>
      <c r="W46" s="46"/>
      <c r="X46" s="49"/>
      <c r="Y46" s="49"/>
      <c r="Z46" s="49"/>
      <c r="AA46" s="49"/>
      <c r="AB46" s="49"/>
      <c r="AC46" s="46"/>
      <c r="AD46" s="46"/>
    </row>
    <row r="47" spans="1:30" ht="15.75">
      <c r="A47" s="68"/>
      <c r="B47" s="66"/>
      <c r="C47" s="66"/>
      <c r="D47" s="101"/>
      <c r="E47" s="89"/>
      <c r="F47" s="89"/>
      <c r="G47" s="89"/>
      <c r="H47" s="89"/>
      <c r="I47" s="89"/>
      <c r="J47" s="69"/>
      <c r="K47" s="69"/>
      <c r="L47" s="69"/>
      <c r="M47" s="69"/>
      <c r="N47" s="69"/>
      <c r="O47" s="69"/>
      <c r="P47" s="69"/>
      <c r="Q47" s="69"/>
      <c r="R47" s="65"/>
      <c r="S47" s="93"/>
      <c r="T47" s="65"/>
      <c r="U47" s="65"/>
      <c r="V47" s="66"/>
      <c r="W47" s="46"/>
      <c r="X47" s="49"/>
      <c r="Y47" s="49"/>
      <c r="Z47" s="49"/>
      <c r="AA47" s="49"/>
      <c r="AB47" s="49"/>
      <c r="AC47" s="46"/>
      <c r="AD47" s="46"/>
    </row>
    <row r="48" spans="1:30" ht="15.75">
      <c r="A48" s="68"/>
      <c r="B48" s="66"/>
      <c r="C48" s="66"/>
      <c r="D48" s="66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5"/>
      <c r="S48" s="93"/>
      <c r="T48" s="65"/>
      <c r="U48" s="65"/>
      <c r="V48" s="66"/>
      <c r="W48" s="46"/>
      <c r="X48" s="49"/>
      <c r="Y48" s="49"/>
      <c r="Z48" s="49"/>
      <c r="AA48" s="49"/>
      <c r="AB48" s="49"/>
      <c r="AC48" s="46"/>
      <c r="AD48" s="46"/>
    </row>
    <row r="49" spans="1:30" ht="15.75">
      <c r="A49" s="66"/>
      <c r="B49" s="66"/>
      <c r="C49" s="66"/>
      <c r="D49" s="66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5"/>
      <c r="S49" s="93"/>
      <c r="T49" s="65"/>
      <c r="U49" s="65"/>
      <c r="V49" s="66"/>
      <c r="W49" s="47"/>
      <c r="X49" s="46"/>
      <c r="Y49" s="46"/>
      <c r="Z49" s="46"/>
      <c r="AA49" s="46"/>
      <c r="AB49" s="46"/>
      <c r="AC49" s="46"/>
      <c r="AD49" s="46"/>
    </row>
    <row r="50" spans="1:30" ht="15.75">
      <c r="A50" s="68"/>
      <c r="B50" s="94" t="s">
        <v>132</v>
      </c>
      <c r="C50" s="94"/>
      <c r="D50" s="95"/>
      <c r="E50" s="96"/>
      <c r="F50" s="96"/>
      <c r="G50" s="96"/>
      <c r="H50" s="96"/>
      <c r="I50" s="96"/>
      <c r="J50" s="96"/>
      <c r="K50" s="96"/>
      <c r="L50" s="96"/>
      <c r="M50" s="96"/>
      <c r="N50" s="69"/>
      <c r="O50" s="69"/>
      <c r="P50" s="69"/>
      <c r="Q50" s="69"/>
      <c r="R50" s="65"/>
      <c r="S50" s="50"/>
      <c r="T50" s="50"/>
      <c r="U50" s="50"/>
      <c r="V50" s="50"/>
      <c r="W50" s="47"/>
      <c r="X50" s="46"/>
      <c r="Y50" s="46"/>
      <c r="Z50" s="46"/>
      <c r="AA50" s="46"/>
      <c r="AB50" s="46"/>
      <c r="AC50" s="46"/>
      <c r="AD50" s="46"/>
    </row>
    <row r="51" spans="1:30" ht="15.75">
      <c r="A51" s="68"/>
      <c r="B51" s="97" t="s">
        <v>87</v>
      </c>
      <c r="C51" s="97"/>
      <c r="D51" s="98"/>
      <c r="E51" s="95"/>
      <c r="F51" s="99"/>
      <c r="G51" s="100"/>
      <c r="H51" s="100"/>
      <c r="I51" s="100"/>
      <c r="J51" s="100"/>
      <c r="K51" s="100"/>
      <c r="L51" s="100"/>
      <c r="M51" s="167" t="s">
        <v>140</v>
      </c>
      <c r="N51" s="168"/>
      <c r="O51" s="168"/>
      <c r="P51" s="168"/>
      <c r="Q51" s="168"/>
      <c r="R51" s="169"/>
      <c r="S51" s="93"/>
      <c r="T51" s="65"/>
      <c r="U51" s="65"/>
      <c r="V51" s="66"/>
      <c r="W51" s="47"/>
      <c r="X51" s="46"/>
      <c r="Y51" s="46"/>
      <c r="Z51" s="46"/>
      <c r="AA51" s="46"/>
      <c r="AB51" s="46"/>
      <c r="AC51" s="46"/>
      <c r="AD51" s="46"/>
    </row>
    <row r="52" spans="1:30" ht="15.75">
      <c r="A52" s="68"/>
      <c r="B52" s="66"/>
      <c r="C52" s="66"/>
      <c r="D52" s="66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5"/>
      <c r="S52" s="93"/>
      <c r="T52" s="65"/>
      <c r="U52" s="65"/>
      <c r="V52" s="66"/>
      <c r="W52" s="47"/>
      <c r="X52" s="46"/>
      <c r="Y52" s="46"/>
      <c r="Z52" s="46"/>
      <c r="AA52" s="46"/>
      <c r="AB52" s="46"/>
      <c r="AC52" s="46"/>
      <c r="AD52" s="46"/>
    </row>
    <row r="53" spans="1:30" ht="15.75">
      <c r="A53" s="68"/>
      <c r="B53" s="66"/>
      <c r="C53" s="66"/>
      <c r="D53" s="66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5"/>
      <c r="S53" s="93"/>
      <c r="T53" s="65"/>
      <c r="U53" s="65"/>
      <c r="V53" s="66"/>
      <c r="W53" s="47"/>
      <c r="X53" s="46"/>
      <c r="Y53" s="46"/>
      <c r="Z53" s="46"/>
      <c r="AA53" s="46"/>
      <c r="AB53" s="46"/>
      <c r="AC53" s="46"/>
      <c r="AD53" s="46"/>
    </row>
    <row r="54" spans="1:30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46"/>
      <c r="X54" s="46"/>
      <c r="Y54" s="46"/>
      <c r="Z54" s="46"/>
      <c r="AA54" s="46"/>
      <c r="AB54" s="46"/>
      <c r="AC54" s="46"/>
      <c r="AD54" s="46"/>
    </row>
    <row r="55" spans="1:30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46"/>
      <c r="X55" s="46"/>
      <c r="Y55" s="46"/>
      <c r="Z55" s="46"/>
      <c r="AA55" s="46"/>
      <c r="AB55" s="46"/>
      <c r="AC55" s="46"/>
      <c r="AD55" s="46"/>
    </row>
    <row r="56" spans="1:30" ht="15.75">
      <c r="A56" s="50"/>
      <c r="B56" s="50"/>
      <c r="C56" s="50"/>
      <c r="D56" s="50"/>
      <c r="E56" s="50"/>
      <c r="F56" s="81" t="s">
        <v>133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46"/>
      <c r="X56" s="46"/>
      <c r="Y56" s="46"/>
      <c r="Z56" s="46"/>
      <c r="AA56" s="46"/>
      <c r="AB56" s="46"/>
      <c r="AC56" s="46"/>
      <c r="AD56" s="46"/>
    </row>
    <row r="57" spans="1:30" ht="15.75">
      <c r="A57" s="50"/>
      <c r="B57" s="50"/>
      <c r="C57" s="50"/>
      <c r="D57" s="50"/>
      <c r="E57" s="50"/>
      <c r="F57" s="50"/>
      <c r="G57" s="81" t="s">
        <v>101</v>
      </c>
      <c r="H57" s="92"/>
      <c r="I57" s="92"/>
      <c r="J57" s="92"/>
      <c r="K57" s="92"/>
      <c r="L57" s="92"/>
      <c r="M57" s="160" t="s">
        <v>141</v>
      </c>
      <c r="N57" s="161"/>
      <c r="O57" s="161"/>
      <c r="P57" s="161"/>
      <c r="Q57" s="161"/>
      <c r="R57" s="162"/>
      <c r="S57" s="50"/>
      <c r="T57" s="50"/>
      <c r="U57" s="50"/>
      <c r="V57" s="50"/>
      <c r="W57" s="46"/>
      <c r="X57" s="46"/>
      <c r="Y57" s="46"/>
      <c r="Z57" s="46"/>
      <c r="AA57" s="46"/>
      <c r="AB57" s="46"/>
      <c r="AC57" s="46"/>
      <c r="AD57" s="46"/>
    </row>
    <row r="58" spans="1:30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46"/>
      <c r="X58" s="46"/>
      <c r="Y58" s="46"/>
      <c r="Z58" s="46"/>
      <c r="AA58" s="46"/>
      <c r="AB58" s="46"/>
      <c r="AC58" s="46"/>
      <c r="AD58" s="46"/>
    </row>
    <row r="59" spans="1:30" ht="33" customHeight="1">
      <c r="A59" s="143" t="s">
        <v>134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46"/>
      <c r="X59" s="46"/>
      <c r="Y59" s="46"/>
      <c r="Z59" s="46"/>
      <c r="AA59" s="46"/>
      <c r="AB59" s="46"/>
      <c r="AC59" s="46"/>
      <c r="AD59" s="46"/>
    </row>
    <row r="60" spans="1:30" ht="15.75">
      <c r="A60" s="50"/>
      <c r="B60" s="50"/>
      <c r="C60" s="50"/>
      <c r="D60" s="66" t="s">
        <v>88</v>
      </c>
      <c r="E60" s="66"/>
      <c r="F60" s="66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46"/>
      <c r="X60" s="46"/>
      <c r="Y60" s="46"/>
      <c r="Z60" s="46"/>
      <c r="AA60" s="46"/>
      <c r="AB60" s="46"/>
      <c r="AC60" s="46"/>
      <c r="AD60" s="46"/>
    </row>
    <row r="61" spans="1:30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46"/>
      <c r="X61" s="46"/>
      <c r="Y61" s="46"/>
      <c r="Z61" s="46"/>
      <c r="AA61" s="46"/>
      <c r="AB61" s="46"/>
      <c r="AC61" s="46"/>
      <c r="AD61" s="46"/>
    </row>
    <row r="62" spans="1:30" ht="15.75">
      <c r="A62" s="66"/>
      <c r="B62" s="66" t="s">
        <v>89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 t="s">
        <v>127</v>
      </c>
      <c r="O62" s="66"/>
      <c r="P62" s="66"/>
      <c r="Q62" s="66"/>
      <c r="R62" s="66"/>
      <c r="S62" s="66"/>
      <c r="T62" s="66">
        <v>49743</v>
      </c>
      <c r="U62" s="66"/>
      <c r="V62" s="66"/>
      <c r="W62" s="46"/>
      <c r="X62" s="46"/>
      <c r="Y62" s="46"/>
      <c r="Z62" s="46"/>
      <c r="AA62" s="46"/>
      <c r="AB62" s="46"/>
      <c r="AC62" s="46"/>
      <c r="AD62" s="46"/>
    </row>
    <row r="63" spans="1:30" ht="15.75">
      <c r="A63" s="66"/>
      <c r="B63" s="50"/>
      <c r="C63" s="50"/>
      <c r="D63" s="66"/>
      <c r="E63" s="66"/>
      <c r="F63" s="66"/>
      <c r="G63" s="66"/>
      <c r="H63" s="66"/>
      <c r="I63" s="66">
        <v>49743</v>
      </c>
      <c r="J63" s="66" t="s">
        <v>105</v>
      </c>
      <c r="K63" s="158">
        <v>33162</v>
      </c>
      <c r="L63" s="159"/>
      <c r="M63" s="102"/>
      <c r="N63" s="66"/>
      <c r="O63" s="66"/>
      <c r="P63" s="66"/>
      <c r="Q63" s="66"/>
      <c r="R63" s="66"/>
      <c r="S63" s="66"/>
      <c r="T63" s="66"/>
      <c r="U63" s="66"/>
      <c r="V63" s="66"/>
      <c r="W63" s="46"/>
      <c r="X63" s="46"/>
      <c r="Y63" s="46"/>
      <c r="Z63" s="46"/>
      <c r="AA63" s="46"/>
      <c r="AB63" s="46"/>
      <c r="AC63" s="46"/>
      <c r="AD63" s="46"/>
    </row>
    <row r="64" spans="1:30" ht="15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46"/>
      <c r="X64" s="46"/>
      <c r="Y64" s="46"/>
      <c r="Z64" s="46"/>
      <c r="AA64" s="46"/>
      <c r="AB64" s="46"/>
      <c r="AC64" s="46"/>
      <c r="AD64" s="46"/>
    </row>
    <row r="65" spans="1:30" ht="15.75">
      <c r="A65" s="66"/>
      <c r="B65" s="66" t="s">
        <v>129</v>
      </c>
      <c r="C65" s="66"/>
      <c r="D65" s="66"/>
      <c r="E65" s="66"/>
      <c r="F65" s="66"/>
      <c r="G65" s="66"/>
      <c r="H65" s="66"/>
      <c r="I65" s="66">
        <v>460.6</v>
      </c>
      <c r="J65" s="66" t="s">
        <v>130</v>
      </c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46"/>
      <c r="X65" s="46"/>
      <c r="Y65" s="46"/>
      <c r="Z65" s="46"/>
      <c r="AA65" s="46"/>
      <c r="AB65" s="46"/>
      <c r="AC65" s="46"/>
      <c r="AD65" s="46"/>
    </row>
    <row r="66" spans="1:30" ht="15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46"/>
      <c r="X66" s="46"/>
      <c r="Y66" s="46"/>
      <c r="Z66" s="46"/>
      <c r="AA66" s="46"/>
      <c r="AB66" s="46"/>
      <c r="AC66" s="46"/>
      <c r="AD66" s="46"/>
    </row>
    <row r="67" spans="1:30" ht="15.75">
      <c r="A67" s="66"/>
      <c r="B67" s="66" t="s">
        <v>128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46"/>
      <c r="X67" s="46"/>
      <c r="Y67" s="46"/>
      <c r="Z67" s="46"/>
      <c r="AA67" s="46"/>
      <c r="AB67" s="46"/>
      <c r="AC67" s="46"/>
      <c r="AD67" s="46"/>
    </row>
    <row r="68" spans="1:30" ht="15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46"/>
      <c r="X68" s="46"/>
      <c r="Y68" s="46"/>
      <c r="Z68" s="46"/>
      <c r="AA68" s="46"/>
      <c r="AB68" s="46"/>
      <c r="AC68" s="46"/>
      <c r="AD68" s="46"/>
    </row>
    <row r="69" spans="1:30" ht="15.75">
      <c r="A69" s="66"/>
      <c r="B69" s="66" t="s">
        <v>142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46"/>
      <c r="X69" s="46"/>
      <c r="Y69" s="46"/>
      <c r="Z69" s="46"/>
      <c r="AA69" s="46"/>
      <c r="AB69" s="46"/>
      <c r="AC69" s="46"/>
      <c r="AD69" s="46"/>
    </row>
    <row r="70" spans="1:30" ht="15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46"/>
      <c r="X70" s="46"/>
      <c r="Y70" s="46"/>
      <c r="Z70" s="46"/>
      <c r="AA70" s="46"/>
      <c r="AB70" s="46"/>
      <c r="AC70" s="46"/>
      <c r="AD70" s="46"/>
    </row>
    <row r="71" spans="1:30" ht="15.75">
      <c r="A71" s="66"/>
      <c r="B71" s="66"/>
      <c r="C71" s="66"/>
      <c r="D71" s="81" t="s">
        <v>90</v>
      </c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66"/>
      <c r="Q71" s="66"/>
      <c r="R71" s="66"/>
      <c r="S71" s="66"/>
      <c r="T71" s="66"/>
      <c r="U71" s="66"/>
      <c r="V71" s="66"/>
      <c r="W71" s="46"/>
      <c r="X71" s="46"/>
      <c r="Y71" s="46"/>
      <c r="Z71" s="46"/>
      <c r="AA71" s="46"/>
      <c r="AB71" s="46"/>
      <c r="AC71" s="46"/>
      <c r="AD71" s="46"/>
    </row>
    <row r="72" spans="1:30" ht="15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46"/>
      <c r="X72" s="46"/>
      <c r="Y72" s="46"/>
      <c r="Z72" s="46"/>
      <c r="AA72" s="46"/>
      <c r="AB72" s="46"/>
      <c r="AC72" s="46"/>
      <c r="AD72" s="46"/>
    </row>
    <row r="73" spans="1:30" ht="15.75">
      <c r="A73" s="66"/>
      <c r="B73" s="66" t="s">
        <v>143</v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46"/>
      <c r="X73" s="46"/>
      <c r="Y73" s="46"/>
      <c r="Z73" s="46"/>
      <c r="AA73" s="46"/>
      <c r="AB73" s="46"/>
      <c r="AC73" s="46"/>
      <c r="AD73" s="46"/>
    </row>
    <row r="74" spans="1:30" ht="15.75">
      <c r="A74" s="66"/>
      <c r="B74" s="66" t="s">
        <v>144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46"/>
      <c r="X74" s="46"/>
      <c r="Y74" s="46"/>
      <c r="Z74" s="46"/>
      <c r="AA74" s="46"/>
      <c r="AB74" s="46"/>
      <c r="AC74" s="46"/>
      <c r="AD74" s="46"/>
    </row>
    <row r="75" spans="1:30" ht="15.75">
      <c r="A75" s="66"/>
      <c r="B75" s="66" t="s">
        <v>107</v>
      </c>
      <c r="C75" s="66"/>
      <c r="D75" s="163" t="s">
        <v>145</v>
      </c>
      <c r="E75" s="164"/>
      <c r="F75" s="159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46"/>
      <c r="X75" s="46"/>
      <c r="Y75" s="46"/>
      <c r="Z75" s="46"/>
      <c r="AA75" s="46"/>
      <c r="AB75" s="46"/>
      <c r="AC75" s="46"/>
      <c r="AD75" s="46"/>
    </row>
    <row r="76" spans="1:30" ht="15.75">
      <c r="A76" s="66"/>
      <c r="B76" s="66" t="s">
        <v>108</v>
      </c>
      <c r="C76" s="66"/>
      <c r="D76" s="158" t="s">
        <v>145</v>
      </c>
      <c r="E76" s="164"/>
      <c r="F76" s="159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46"/>
      <c r="X76" s="46"/>
      <c r="Y76" s="46"/>
      <c r="Z76" s="46"/>
      <c r="AA76" s="46"/>
      <c r="AB76" s="46"/>
      <c r="AC76" s="46"/>
      <c r="AD76" s="46"/>
    </row>
    <row r="77" spans="1:30" ht="18.75">
      <c r="A77" s="50"/>
      <c r="B77" s="155" t="s">
        <v>135</v>
      </c>
      <c r="C77" s="156"/>
      <c r="D77" s="156"/>
      <c r="E77" s="156"/>
      <c r="F77" s="156"/>
      <c r="G77" s="156"/>
      <c r="H77" s="156"/>
      <c r="I77" s="156"/>
      <c r="J77" s="157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46"/>
      <c r="X77" s="46"/>
      <c r="Y77" s="46"/>
      <c r="Z77" s="46"/>
      <c r="AA77" s="46"/>
      <c r="AB77" s="46"/>
      <c r="AC77" s="46"/>
      <c r="AD77" s="46"/>
    </row>
    <row r="78" spans="1:30" ht="12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</row>
    <row r="79" spans="1:30" ht="12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</row>
    <row r="80" spans="1:30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</row>
    <row r="81" spans="1:30" ht="12.7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</row>
    <row r="82" spans="1:30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</row>
    <row r="83" spans="1:30" ht="12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</row>
    <row r="84" spans="1:30" ht="12.7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</row>
    <row r="85" spans="1:30" ht="12.7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</row>
    <row r="86" spans="1:30" ht="12.7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</row>
    <row r="87" spans="1:30" ht="12.7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</row>
    <row r="88" spans="1:30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</row>
    <row r="89" spans="1:30" ht="12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</row>
    <row r="90" spans="1:30" ht="12.7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</row>
    <row r="91" spans="1:30" ht="12.7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</row>
    <row r="92" spans="1:30" ht="12.7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</row>
    <row r="93" spans="1:30" ht="12.7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</row>
    <row r="94" spans="1:30" ht="12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</row>
    <row r="95" spans="1:30" ht="12.7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</row>
    <row r="96" spans="1:30" ht="12.7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</row>
    <row r="97" spans="1:30" ht="12.7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</row>
    <row r="98" spans="1:30" ht="12.7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</row>
    <row r="99" spans="1:30" ht="12.7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</row>
    <row r="100" spans="1:30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</row>
    <row r="101" spans="1:30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</row>
    <row r="102" spans="1:30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</row>
    <row r="103" spans="1:30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</row>
    <row r="104" spans="1:30" ht="12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</row>
    <row r="105" spans="1:30" ht="12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</row>
    <row r="106" spans="1:30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</row>
    <row r="107" spans="1:30" ht="12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</row>
    <row r="108" spans="1:30" ht="12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</row>
    <row r="109" spans="1:30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</row>
    <row r="110" spans="1:30" ht="12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</row>
    <row r="111" spans="1:30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</row>
    <row r="112" spans="1:30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</row>
    <row r="113" spans="1:30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</row>
    <row r="114" spans="1:30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</row>
    <row r="115" spans="1:30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</row>
    <row r="116" spans="1:30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</row>
    <row r="117" spans="1:30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</row>
    <row r="118" spans="1:30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</row>
    <row r="119" spans="1:30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</row>
    <row r="120" spans="1:30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</row>
    <row r="121" spans="1:30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</row>
    <row r="122" spans="1:30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</row>
    <row r="123" spans="1:30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</row>
    <row r="124" spans="1:30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</row>
    <row r="125" spans="1:30" ht="12.7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</row>
    <row r="126" spans="1:30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</row>
    <row r="127" spans="1:30" ht="12.7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</row>
    <row r="128" spans="1:30" ht="12.7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</row>
    <row r="129" spans="1:30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</row>
    <row r="130" spans="1:30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</row>
    <row r="131" spans="1:30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</row>
    <row r="132" spans="1:30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</row>
    <row r="133" spans="1:30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</row>
    <row r="134" spans="1:30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</row>
    <row r="135" spans="1:30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</row>
    <row r="136" spans="1:30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</row>
    <row r="137" spans="1:30" ht="12.7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</row>
    <row r="138" spans="1:30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</row>
    <row r="139" spans="1:30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</row>
    <row r="140" spans="1:30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</row>
    <row r="141" spans="1:30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</row>
    <row r="142" spans="1:30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</row>
    <row r="143" spans="1:30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</row>
    <row r="144" spans="1:30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</row>
    <row r="145" spans="1:30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</row>
    <row r="146" spans="1:30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</row>
    <row r="147" spans="1:30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</row>
    <row r="148" spans="1:30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</row>
    <row r="149" spans="1:30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</row>
    <row r="150" spans="1:30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</row>
    <row r="151" spans="1:30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</row>
    <row r="152" spans="1:30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</row>
    <row r="153" spans="1:30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</row>
    <row r="154" spans="1:30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</row>
    <row r="155" spans="1:30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</row>
    <row r="156" spans="1:30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</row>
    <row r="157" spans="1:30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</row>
    <row r="158" spans="1:30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</row>
    <row r="159" spans="1:30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</row>
    <row r="160" spans="1:30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</row>
    <row r="161" spans="1:30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</row>
    <row r="162" spans="1:30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</row>
    <row r="163" spans="1:30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</row>
    <row r="164" spans="1:30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</row>
    <row r="165" spans="1:30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</row>
    <row r="166" spans="1:30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</row>
    <row r="167" spans="1:30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</row>
    <row r="168" spans="1:30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</row>
    <row r="169" spans="1:30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</row>
    <row r="170" spans="1:30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</row>
    <row r="171" spans="1:30" ht="12.7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</row>
    <row r="172" spans="1:30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W172" s="46"/>
      <c r="X172" s="46"/>
      <c r="Y172" s="46"/>
      <c r="Z172" s="46"/>
      <c r="AA172" s="46"/>
      <c r="AB172" s="46"/>
      <c r="AC172" s="46"/>
      <c r="AD172" s="46"/>
    </row>
    <row r="173" spans="1:30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W173" s="46"/>
      <c r="X173" s="46"/>
      <c r="Y173" s="46"/>
      <c r="Z173" s="46"/>
      <c r="AA173" s="46"/>
      <c r="AB173" s="46"/>
      <c r="AC173" s="46"/>
      <c r="AD173" s="46"/>
    </row>
    <row r="174" spans="1:30" ht="15">
      <c r="A174" s="29"/>
      <c r="B174" s="30"/>
      <c r="C174" s="30"/>
      <c r="D174" s="30"/>
      <c r="E174" s="31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14"/>
      <c r="W174" s="46"/>
      <c r="X174" s="46"/>
      <c r="Y174" s="46"/>
      <c r="Z174" s="46"/>
      <c r="AA174" s="46"/>
      <c r="AB174" s="46"/>
      <c r="AC174" s="46"/>
      <c r="AD174" s="46"/>
    </row>
    <row r="175" spans="1:30" ht="15.75">
      <c r="A175" s="26"/>
      <c r="B175" s="26"/>
      <c r="C175" s="26"/>
      <c r="D175" s="26"/>
      <c r="E175" s="32"/>
      <c r="F175" s="33"/>
      <c r="G175" s="34"/>
      <c r="H175" s="35"/>
      <c r="I175" s="34"/>
      <c r="J175" s="34"/>
      <c r="K175" s="33"/>
      <c r="L175" s="34"/>
      <c r="M175" s="34"/>
      <c r="N175" s="36"/>
      <c r="O175" s="36"/>
      <c r="P175" s="34"/>
      <c r="Q175" s="34"/>
      <c r="R175" s="14"/>
      <c r="W175" s="46"/>
      <c r="X175" s="46"/>
      <c r="Y175" s="46"/>
      <c r="Z175" s="46"/>
      <c r="AA175" s="46"/>
      <c r="AB175" s="46"/>
      <c r="AC175" s="46"/>
      <c r="AD175" s="46"/>
    </row>
    <row r="176" spans="1:30" ht="15">
      <c r="A176" s="37"/>
      <c r="B176" s="26"/>
      <c r="C176" s="26"/>
      <c r="D176" s="26"/>
      <c r="E176" s="27"/>
      <c r="F176" s="33"/>
      <c r="G176" s="34"/>
      <c r="H176" s="35"/>
      <c r="I176" s="34"/>
      <c r="J176" s="34"/>
      <c r="K176" s="33"/>
      <c r="L176" s="34"/>
      <c r="M176" s="34"/>
      <c r="N176" s="38"/>
      <c r="O176" s="38"/>
      <c r="P176" s="34"/>
      <c r="Q176" s="34"/>
      <c r="R176" s="14"/>
      <c r="W176" s="46"/>
      <c r="X176" s="46"/>
      <c r="Y176" s="46"/>
      <c r="Z176" s="46"/>
      <c r="AA176" s="46"/>
      <c r="AB176" s="46"/>
      <c r="AC176" s="46"/>
      <c r="AD176" s="46"/>
    </row>
    <row r="177" spans="1:30" ht="15">
      <c r="A177" s="37"/>
      <c r="B177" s="26"/>
      <c r="C177" s="26"/>
      <c r="D177" s="26"/>
      <c r="E177" s="27"/>
      <c r="F177" s="33"/>
      <c r="G177" s="34"/>
      <c r="H177" s="35"/>
      <c r="I177" s="34"/>
      <c r="J177" s="34"/>
      <c r="K177" s="33"/>
      <c r="L177" s="34"/>
      <c r="M177" s="34"/>
      <c r="N177" s="38"/>
      <c r="O177" s="38"/>
      <c r="P177" s="34"/>
      <c r="Q177" s="34"/>
      <c r="R177" s="14"/>
      <c r="W177" s="46"/>
      <c r="X177" s="46"/>
      <c r="Y177" s="46"/>
      <c r="Z177" s="46"/>
      <c r="AA177" s="46"/>
      <c r="AB177" s="46"/>
      <c r="AC177" s="46"/>
      <c r="AD177" s="46"/>
    </row>
    <row r="178" spans="1:30" ht="15">
      <c r="A178" s="26"/>
      <c r="B178" s="26"/>
      <c r="C178" s="26"/>
      <c r="D178" s="26"/>
      <c r="E178" s="27"/>
      <c r="F178" s="33"/>
      <c r="G178" s="34"/>
      <c r="H178" s="35"/>
      <c r="I178" s="34"/>
      <c r="J178" s="34"/>
      <c r="K178" s="33"/>
      <c r="L178" s="34"/>
      <c r="M178" s="34"/>
      <c r="N178" s="38"/>
      <c r="O178" s="38"/>
      <c r="P178" s="34"/>
      <c r="Q178" s="34"/>
      <c r="R178" s="14"/>
      <c r="W178" s="46"/>
      <c r="X178" s="46"/>
      <c r="Y178" s="46"/>
      <c r="Z178" s="46"/>
      <c r="AA178" s="46"/>
      <c r="AB178" s="46"/>
      <c r="AC178" s="46"/>
      <c r="AD178" s="46"/>
    </row>
    <row r="179" spans="1:30" ht="15">
      <c r="A179" s="37"/>
      <c r="B179" s="26"/>
      <c r="C179" s="26"/>
      <c r="D179" s="26"/>
      <c r="E179" s="27"/>
      <c r="F179" s="33"/>
      <c r="G179" s="34"/>
      <c r="H179" s="35"/>
      <c r="I179" s="34"/>
      <c r="J179" s="34"/>
      <c r="K179" s="33"/>
      <c r="L179" s="34"/>
      <c r="M179" s="34"/>
      <c r="N179" s="38"/>
      <c r="O179" s="38"/>
      <c r="P179" s="34"/>
      <c r="Q179" s="34"/>
      <c r="R179" s="14"/>
      <c r="W179" s="46"/>
      <c r="X179" s="46"/>
      <c r="Y179" s="46"/>
      <c r="Z179" s="46"/>
      <c r="AA179" s="46"/>
      <c r="AB179" s="46"/>
      <c r="AC179" s="46"/>
      <c r="AD179" s="46"/>
    </row>
    <row r="180" spans="1:18" ht="15">
      <c r="A180" s="26"/>
      <c r="B180" s="39"/>
      <c r="C180" s="39"/>
      <c r="D180" s="39"/>
      <c r="E180" s="26"/>
      <c r="F180" s="33"/>
      <c r="G180" s="34"/>
      <c r="H180" s="35"/>
      <c r="I180" s="34"/>
      <c r="J180" s="34"/>
      <c r="K180" s="33"/>
      <c r="L180" s="34"/>
      <c r="M180" s="34"/>
      <c r="N180" s="38"/>
      <c r="O180" s="38"/>
      <c r="P180" s="34"/>
      <c r="Q180" s="34"/>
      <c r="R180" s="14"/>
    </row>
    <row r="181" spans="1:18" ht="15">
      <c r="A181" s="37"/>
      <c r="B181" s="26"/>
      <c r="C181" s="26"/>
      <c r="D181" s="26"/>
      <c r="E181" s="27"/>
      <c r="F181" s="33"/>
      <c r="G181" s="34"/>
      <c r="H181" s="35"/>
      <c r="I181" s="34"/>
      <c r="J181" s="34"/>
      <c r="K181" s="33"/>
      <c r="L181" s="34"/>
      <c r="M181" s="34"/>
      <c r="N181" s="38"/>
      <c r="O181" s="38"/>
      <c r="P181" s="34"/>
      <c r="Q181" s="34"/>
      <c r="R181" s="14"/>
    </row>
    <row r="182" spans="1:18" ht="15.75">
      <c r="A182" s="37"/>
      <c r="B182" s="26"/>
      <c r="C182" s="26"/>
      <c r="D182" s="26"/>
      <c r="E182" s="32"/>
      <c r="F182" s="33"/>
      <c r="G182" s="34"/>
      <c r="H182" s="35"/>
      <c r="I182" s="34"/>
      <c r="J182" s="34"/>
      <c r="K182" s="33"/>
      <c r="L182" s="34"/>
      <c r="M182" s="34"/>
      <c r="N182" s="38"/>
      <c r="O182" s="38"/>
      <c r="P182" s="34"/>
      <c r="Q182" s="34"/>
      <c r="R182" s="14"/>
    </row>
    <row r="183" spans="1:18" ht="15.75">
      <c r="A183" s="37"/>
      <c r="B183" s="26"/>
      <c r="C183" s="26"/>
      <c r="D183" s="26"/>
      <c r="E183" s="27"/>
      <c r="F183" s="33"/>
      <c r="G183" s="34"/>
      <c r="H183" s="35"/>
      <c r="I183" s="40"/>
      <c r="J183" s="34"/>
      <c r="K183" s="41"/>
      <c r="L183" s="40"/>
      <c r="M183" s="40"/>
      <c r="N183" s="42"/>
      <c r="O183" s="42"/>
      <c r="P183" s="34"/>
      <c r="Q183" s="34"/>
      <c r="R183" s="14"/>
    </row>
    <row r="184" spans="1:18" ht="15.75">
      <c r="A184" s="43"/>
      <c r="B184" s="43"/>
      <c r="C184" s="43"/>
      <c r="D184" s="43"/>
      <c r="E184" s="32"/>
      <c r="F184" s="33"/>
      <c r="G184" s="40"/>
      <c r="H184" s="44"/>
      <c r="I184" s="40"/>
      <c r="J184" s="40"/>
      <c r="K184" s="41"/>
      <c r="L184" s="40"/>
      <c r="M184" s="40"/>
      <c r="N184" s="42"/>
      <c r="O184" s="42"/>
      <c r="P184" s="40"/>
      <c r="Q184" s="40"/>
      <c r="R184" s="14"/>
    </row>
    <row r="185" spans="1:18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</sheetData>
  <sheetProtection/>
  <mergeCells count="20">
    <mergeCell ref="R5:T5"/>
    <mergeCell ref="B42:C42"/>
    <mergeCell ref="K45:R45"/>
    <mergeCell ref="M51:R51"/>
    <mergeCell ref="A2:V2"/>
    <mergeCell ref="F5:H5"/>
    <mergeCell ref="N5:P5"/>
    <mergeCell ref="A20:V20"/>
    <mergeCell ref="A3:V3"/>
    <mergeCell ref="A13:V13"/>
    <mergeCell ref="B77:J77"/>
    <mergeCell ref="F21:H21"/>
    <mergeCell ref="N21:P21"/>
    <mergeCell ref="R21:T21"/>
    <mergeCell ref="A59:V59"/>
    <mergeCell ref="K63:L63"/>
    <mergeCell ref="M57:R57"/>
    <mergeCell ref="D75:F75"/>
    <mergeCell ref="D76:F76"/>
    <mergeCell ref="A27:V27"/>
  </mergeCells>
  <printOptions/>
  <pageMargins left="0.7" right="0.7" top="0.75" bottom="0.75" header="0.3" footer="0.3"/>
  <pageSetup fitToHeight="0" fitToWidth="1" horizontalDpi="600" verticalDpi="600" orientation="landscape" paperSize="9" scale="68" r:id="rId1"/>
  <rowBreaks count="1" manualBreakCount="1">
    <brk id="33" max="21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2019-12-23T05:26:39Z</cp:lastPrinted>
  <dcterms:created xsi:type="dcterms:W3CDTF">2015-01-29T11:20:41Z</dcterms:created>
  <dcterms:modified xsi:type="dcterms:W3CDTF">2020-12-04T10:29:22Z</dcterms:modified>
  <cp:category/>
  <cp:version/>
  <cp:contentType/>
  <cp:contentStatus/>
</cp:coreProperties>
</file>